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R:\__16249_mve_rajhrad_docasne\__16249_32_B01_dps\Pripominky_soutez_opravy\Odevzdáno Povodí\2024_06_18\"/>
    </mc:Choice>
  </mc:AlternateContent>
  <xr:revisionPtr revIDLastSave="0" documentId="13_ncr:1_{0A2A0F51-2FF4-48E6-8B77-43C07A3886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A. - Zemní práce a bourán..." sheetId="2" r:id="rId2"/>
    <sheet name="B. - Zakládání jímkování ..." sheetId="3" r:id="rId3"/>
    <sheet name="PS 21 - MVE – Technologic..." sheetId="4" r:id="rId4"/>
    <sheet name="PS 22 - MVE – technologic..." sheetId="5" r:id="rId5"/>
    <sheet name="PS 25 - Objekt Stará Pila..." sheetId="6" r:id="rId6"/>
    <sheet name="SO 01 - Vtokový objekt" sheetId="7" r:id="rId7"/>
    <sheet name="SO 02.1 - Strojovna MVE –..." sheetId="8" r:id="rId8"/>
    <sheet name="SO 02.2 - Strojovna MVE –..." sheetId="9" r:id="rId9"/>
    <sheet name="SO 02.3 - Strojovna MVE –..." sheetId="10" r:id="rId10"/>
    <sheet name="SO 03 - Výtokový objekt" sheetId="11" r:id="rId11"/>
    <sheet name="SO 04 - Opěrná PB zeď v n..." sheetId="12" r:id="rId12"/>
    <sheet name="SO 05 - Komunikace a zpev..." sheetId="13" r:id="rId13"/>
    <sheet name="SO 06 - Vyvedení výkonu z..." sheetId="14" r:id="rId14"/>
    <sheet name="SO 07 - Venkovní kabelové..." sheetId="15" r:id="rId15"/>
    <sheet name="SO 08 - Objekt Stará Pila..." sheetId="16" r:id="rId16"/>
    <sheet name="SO 10 - Prohrábky koryta ..." sheetId="17" r:id="rId17"/>
    <sheet name="SO 11 - Venkovní úpravy a..." sheetId="18" r:id="rId18"/>
    <sheet name="VON - Vedlejší a ostatní ..." sheetId="19" r:id="rId19"/>
    <sheet name="Seznam figur" sheetId="20" r:id="rId20"/>
    <sheet name="Pokyny pro vyplnění" sheetId="21" r:id="rId21"/>
  </sheets>
  <definedNames>
    <definedName name="_xlnm._FilterDatabase" localSheetId="1" hidden="1">'A. - Zemní práce a bourán...'!$C$86:$K$450</definedName>
    <definedName name="_xlnm._FilterDatabase" localSheetId="2" hidden="1">'B. - Zakládání jímkování ...'!$C$84:$K$666</definedName>
    <definedName name="_xlnm._FilterDatabase" localSheetId="3" hidden="1">'PS 21 - MVE – Technologic...'!$C$88:$K$123</definedName>
    <definedName name="_xlnm._FilterDatabase" localSheetId="4" hidden="1">'PS 22 - MVE – technologic...'!$C$87:$K$149</definedName>
    <definedName name="_xlnm._FilterDatabase" localSheetId="5" hidden="1">'PS 25 - Objekt Stará Pila...'!$C$86:$K$119</definedName>
    <definedName name="_xlnm._FilterDatabase" localSheetId="6" hidden="1">'SO 01 - Vtokový objekt'!$C$93:$K$521</definedName>
    <definedName name="_xlnm._FilterDatabase" localSheetId="7" hidden="1">'SO 02.1 - Strojovna MVE –...'!$C$102:$K$974</definedName>
    <definedName name="_xlnm._FilterDatabase" localSheetId="8" hidden="1">'SO 02.2 - Strojovna MVE –...'!$C$103:$K$565</definedName>
    <definedName name="_xlnm._FilterDatabase" localSheetId="9" hidden="1">'SO 02.3 - Strojovna MVE –...'!$C$91:$K$139</definedName>
    <definedName name="_xlnm._FilterDatabase" localSheetId="10" hidden="1">'SO 03 - Výtokový objekt'!$C$90:$K$321</definedName>
    <definedName name="_xlnm._FilterDatabase" localSheetId="11" hidden="1">'SO 04 - Opěrná PB zeď v n...'!$C$93:$K$298</definedName>
    <definedName name="_xlnm._FilterDatabase" localSheetId="12" hidden="1">'SO 05 - Komunikace a zpev...'!$C$88:$K$160</definedName>
    <definedName name="_xlnm._FilterDatabase" localSheetId="13" hidden="1">'SO 06 - Vyvedení výkonu z...'!$C$85:$K$103</definedName>
    <definedName name="_xlnm._FilterDatabase" localSheetId="14" hidden="1">'SO 07 - Venkovní kabelové...'!$C$85:$K$141</definedName>
    <definedName name="_xlnm._FilterDatabase" localSheetId="15" hidden="1">'SO 08 - Objekt Stará Pila...'!$C$92:$K$381</definedName>
    <definedName name="_xlnm._FilterDatabase" localSheetId="16" hidden="1">'SO 10 - Prohrábky koryta ...'!$C$88:$K$166</definedName>
    <definedName name="_xlnm._FilterDatabase" localSheetId="17" hidden="1">'SO 11 - Venkovní úpravy a...'!$C$92:$K$701</definedName>
    <definedName name="_xlnm._FilterDatabase" localSheetId="18" hidden="1">'VON - Vedlejší a ostatní ...'!$C$82:$K$140</definedName>
    <definedName name="_xlnm.Print_Titles" localSheetId="1">'A. - Zemní práce a bourán...'!$86:$86</definedName>
    <definedName name="_xlnm.Print_Titles" localSheetId="2">'B. - Zakládání jímkování ...'!$84:$84</definedName>
    <definedName name="_xlnm.Print_Titles" localSheetId="3">'PS 21 - MVE – Technologic...'!$88:$88</definedName>
    <definedName name="_xlnm.Print_Titles" localSheetId="4">'PS 22 - MVE – technologic...'!$87:$87</definedName>
    <definedName name="_xlnm.Print_Titles" localSheetId="5">'PS 25 - Objekt Stará Pila...'!$86:$86</definedName>
    <definedName name="_xlnm.Print_Titles" localSheetId="0">'Rekapitulace stavby'!$52:$52</definedName>
    <definedName name="_xlnm.Print_Titles" localSheetId="19">'Seznam figur'!$9:$9</definedName>
    <definedName name="_xlnm.Print_Titles" localSheetId="6">'SO 01 - Vtokový objekt'!$93:$93</definedName>
    <definedName name="_xlnm.Print_Titles" localSheetId="7">'SO 02.1 - Strojovna MVE –...'!$102:$102</definedName>
    <definedName name="_xlnm.Print_Titles" localSheetId="8">'SO 02.2 - Strojovna MVE –...'!$103:$103</definedName>
    <definedName name="_xlnm.Print_Titles" localSheetId="9">'SO 02.3 - Strojovna MVE –...'!$91:$91</definedName>
    <definedName name="_xlnm.Print_Titles" localSheetId="10">'SO 03 - Výtokový objekt'!$90:$90</definedName>
    <definedName name="_xlnm.Print_Titles" localSheetId="11">'SO 04 - Opěrná PB zeď v n...'!$93:$93</definedName>
    <definedName name="_xlnm.Print_Titles" localSheetId="12">'SO 05 - Komunikace a zpev...'!$88:$88</definedName>
    <definedName name="_xlnm.Print_Titles" localSheetId="13">'SO 06 - Vyvedení výkonu z...'!$85:$85</definedName>
    <definedName name="_xlnm.Print_Titles" localSheetId="14">'SO 07 - Venkovní kabelové...'!$85:$85</definedName>
    <definedName name="_xlnm.Print_Titles" localSheetId="15">'SO 08 - Objekt Stará Pila...'!$92:$92</definedName>
    <definedName name="_xlnm.Print_Titles" localSheetId="16">'SO 10 - Prohrábky koryta ...'!$88:$88</definedName>
    <definedName name="_xlnm.Print_Titles" localSheetId="17">'SO 11 - Venkovní úpravy a...'!$92:$92</definedName>
    <definedName name="_xlnm.Print_Titles" localSheetId="18">'VON - Vedlejší a ostatní ...'!$82:$82</definedName>
    <definedName name="_xlnm.Print_Area" localSheetId="1">'A. - Zemní práce a bourán...'!$C$4:$J$39,'A. - Zemní práce a bourán...'!$C$45:$J$68,'A. - Zemní práce a bourán...'!$C$74:$K$450</definedName>
    <definedName name="_xlnm.Print_Area" localSheetId="2">'B. - Zakládání jímkování ...'!$C$4:$J$39,'B. - Zakládání jímkování ...'!$C$45:$J$66,'B. - Zakládání jímkování ...'!$C$72:$K$666</definedName>
    <definedName name="_xlnm.Print_Area" localSheetId="20">'Pokyny pro vyplnění'!$B$2:$K$71,'Pokyny pro vyplnění'!$B$74:$K$118,'Pokyny pro vyplnění'!$B$121:$K$161,'Pokyny pro vyplnění'!$B$164:$K$219</definedName>
    <definedName name="_xlnm.Print_Area" localSheetId="3">'PS 21 - MVE – Technologic...'!$C$4:$J$41,'PS 21 - MVE – Technologic...'!$C$47:$J$68,'PS 21 - MVE – Technologic...'!$C$74:$K$123</definedName>
    <definedName name="_xlnm.Print_Area" localSheetId="4">'PS 22 - MVE – technologic...'!$C$4:$J$41,'PS 22 - MVE – technologic...'!$C$47:$J$67,'PS 22 - MVE – technologic...'!$C$73:$K$149</definedName>
    <definedName name="_xlnm.Print_Area" localSheetId="5">'PS 25 - Objekt Stará Pila...'!$C$4:$J$41,'PS 25 - Objekt Stará Pila...'!$C$47:$J$66,'PS 25 - Objekt Stará Pila...'!$C$72:$K$119</definedName>
    <definedName name="_xlnm.Print_Area" localSheetId="0">'Rekapitulace stavby'!$D$4:$AO$36,'Rekapitulace stavby'!$C$42:$AQ$75</definedName>
    <definedName name="_xlnm.Print_Area" localSheetId="19">'Seznam figur'!$C$4:$G$1163</definedName>
    <definedName name="_xlnm.Print_Area" localSheetId="6">'SO 01 - Vtokový objekt'!$C$4:$J$41,'SO 01 - Vtokový objekt'!$C$47:$J$73,'SO 01 - Vtokový objekt'!$C$79:$K$521</definedName>
    <definedName name="_xlnm.Print_Area" localSheetId="7">'SO 02.1 - Strojovna MVE –...'!$C$4:$J$43,'SO 02.1 - Strojovna MVE –...'!$C$49:$J$80,'SO 02.1 - Strojovna MVE –...'!$C$86:$K$974</definedName>
    <definedName name="_xlnm.Print_Area" localSheetId="8">'SO 02.2 - Strojovna MVE –...'!$C$4:$J$43,'SO 02.2 - Strojovna MVE –...'!$C$49:$J$81,'SO 02.2 - Strojovna MVE –...'!$C$87:$K$565</definedName>
    <definedName name="_xlnm.Print_Area" localSheetId="9">'SO 02.3 - Strojovna MVE –...'!$C$4:$J$43,'SO 02.3 - Strojovna MVE –...'!$C$49:$J$69,'SO 02.3 - Strojovna MVE –...'!$C$75:$K$139</definedName>
    <definedName name="_xlnm.Print_Area" localSheetId="10">'SO 03 - Výtokový objekt'!$C$4:$J$41,'SO 03 - Výtokový objekt'!$C$47:$J$70,'SO 03 - Výtokový objekt'!$C$76:$K$321</definedName>
    <definedName name="_xlnm.Print_Area" localSheetId="11">'SO 04 - Opěrná PB zeď v n...'!$C$4:$J$41,'SO 04 - Opěrná PB zeď v n...'!$C$47:$J$73,'SO 04 - Opěrná PB zeď v n...'!$C$79:$K$298</definedName>
    <definedName name="_xlnm.Print_Area" localSheetId="12">'SO 05 - Komunikace a zpev...'!$C$4:$J$41,'SO 05 - Komunikace a zpev...'!$C$47:$J$68,'SO 05 - Komunikace a zpev...'!$C$74:$K$160</definedName>
    <definedName name="_xlnm.Print_Area" localSheetId="13">'SO 06 - Vyvedení výkonu z...'!$C$4:$J$41,'SO 06 - Vyvedení výkonu z...'!$C$47:$J$65,'SO 06 - Vyvedení výkonu z...'!$C$71:$K$103</definedName>
    <definedName name="_xlnm.Print_Area" localSheetId="14">'SO 07 - Venkovní kabelové...'!$C$4:$J$41,'SO 07 - Venkovní kabelové...'!$C$47:$J$65,'SO 07 - Venkovní kabelové...'!$C$71:$K$141</definedName>
    <definedName name="_xlnm.Print_Area" localSheetId="15">'SO 08 - Objekt Stará Pila...'!$C$4:$J$41,'SO 08 - Objekt Stará Pila...'!$C$47:$J$72,'SO 08 - Objekt Stará Pila...'!$C$78:$K$381</definedName>
    <definedName name="_xlnm.Print_Area" localSheetId="16">'SO 10 - Prohrábky koryta ...'!$C$4:$J$41,'SO 10 - Prohrábky koryta ...'!$C$47:$J$68,'SO 10 - Prohrábky koryta ...'!$C$74:$K$166</definedName>
    <definedName name="_xlnm.Print_Area" localSheetId="17">'SO 11 - Venkovní úpravy a...'!$C$4:$J$41,'SO 11 - Venkovní úpravy a...'!$C$47:$J$72,'SO 11 - Venkovní úpravy a...'!$C$78:$K$701</definedName>
    <definedName name="_xlnm.Print_Area" localSheetId="18">'VON - Vedlejší a ostatní ...'!$C$4:$J$39,'VON - Vedlejší a ostatní ...'!$C$45:$J$64,'VON - Vedlejší a ostatní ...'!$C$70:$K$140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0" l="1"/>
  <c r="J37" i="19"/>
  <c r="J36" i="19"/>
  <c r="AY74" i="1" s="1"/>
  <c r="J35" i="19"/>
  <c r="AX74" i="1" s="1"/>
  <c r="BI139" i="19"/>
  <c r="BH139" i="19"/>
  <c r="BG139" i="19"/>
  <c r="BF139" i="19"/>
  <c r="T139" i="19"/>
  <c r="R139" i="19"/>
  <c r="P139" i="19"/>
  <c r="BI138" i="19"/>
  <c r="BH138" i="19"/>
  <c r="BG138" i="19"/>
  <c r="BF138" i="19"/>
  <c r="T138" i="19"/>
  <c r="R138" i="19"/>
  <c r="P138" i="19"/>
  <c r="BI136" i="19"/>
  <c r="BH136" i="19"/>
  <c r="BG136" i="19"/>
  <c r="BF136" i="19"/>
  <c r="T136" i="19"/>
  <c r="R136" i="19"/>
  <c r="P136" i="19"/>
  <c r="BI134" i="19"/>
  <c r="BH134" i="19"/>
  <c r="BG134" i="19"/>
  <c r="BF134" i="19"/>
  <c r="T134" i="19"/>
  <c r="R134" i="19"/>
  <c r="P134" i="19"/>
  <c r="BI132" i="19"/>
  <c r="BH132" i="19"/>
  <c r="BG132" i="19"/>
  <c r="BF132" i="19"/>
  <c r="T132" i="19"/>
  <c r="R132" i="19"/>
  <c r="P132" i="19"/>
  <c r="BI130" i="19"/>
  <c r="BH130" i="19"/>
  <c r="BG130" i="19"/>
  <c r="BF130" i="19"/>
  <c r="T130" i="19"/>
  <c r="R130" i="19"/>
  <c r="P130" i="19"/>
  <c r="BI128" i="19"/>
  <c r="BH128" i="19"/>
  <c r="BG128" i="19"/>
  <c r="BF128" i="19"/>
  <c r="T128" i="19"/>
  <c r="R128" i="19"/>
  <c r="P128" i="19"/>
  <c r="BI126" i="19"/>
  <c r="BH126" i="19"/>
  <c r="BG126" i="19"/>
  <c r="BF126" i="19"/>
  <c r="T126" i="19"/>
  <c r="R126" i="19"/>
  <c r="P126" i="19"/>
  <c r="BI124" i="19"/>
  <c r="BH124" i="19"/>
  <c r="BG124" i="19"/>
  <c r="BF124" i="19"/>
  <c r="T124" i="19"/>
  <c r="R124" i="19"/>
  <c r="P124" i="19"/>
  <c r="BI122" i="19"/>
  <c r="BH122" i="19"/>
  <c r="BG122" i="19"/>
  <c r="BF122" i="19"/>
  <c r="T122" i="19"/>
  <c r="R122" i="19"/>
  <c r="P122" i="19"/>
  <c r="BI120" i="19"/>
  <c r="BH120" i="19"/>
  <c r="BG120" i="19"/>
  <c r="BF120" i="19"/>
  <c r="T120" i="19"/>
  <c r="R120" i="19"/>
  <c r="P120" i="19"/>
  <c r="BI118" i="19"/>
  <c r="BH118" i="19"/>
  <c r="BG118" i="19"/>
  <c r="BF118" i="19"/>
  <c r="T118" i="19"/>
  <c r="R118" i="19"/>
  <c r="P118" i="19"/>
  <c r="BI116" i="19"/>
  <c r="BH116" i="19"/>
  <c r="BG116" i="19"/>
  <c r="BF116" i="19"/>
  <c r="T116" i="19"/>
  <c r="R116" i="19"/>
  <c r="P116" i="19"/>
  <c r="BI114" i="19"/>
  <c r="BH114" i="19"/>
  <c r="BG114" i="19"/>
  <c r="BF114" i="19"/>
  <c r="T114" i="19"/>
  <c r="R114" i="19"/>
  <c r="P114" i="19"/>
  <c r="BI112" i="19"/>
  <c r="BH112" i="19"/>
  <c r="BG112" i="19"/>
  <c r="BF112" i="19"/>
  <c r="T112" i="19"/>
  <c r="R112" i="19"/>
  <c r="P112" i="19"/>
  <c r="BI110" i="19"/>
  <c r="BH110" i="19"/>
  <c r="BG110" i="19"/>
  <c r="BF110" i="19"/>
  <c r="T110" i="19"/>
  <c r="R110" i="19"/>
  <c r="P110" i="19"/>
  <c r="BI108" i="19"/>
  <c r="BH108" i="19"/>
  <c r="BG108" i="19"/>
  <c r="BF108" i="19"/>
  <c r="T108" i="19"/>
  <c r="R108" i="19"/>
  <c r="P108" i="19"/>
  <c r="BI105" i="19"/>
  <c r="BH105" i="19"/>
  <c r="BG105" i="19"/>
  <c r="BF105" i="19"/>
  <c r="T105" i="19"/>
  <c r="R105" i="19"/>
  <c r="P105" i="19"/>
  <c r="BI103" i="19"/>
  <c r="BH103" i="19"/>
  <c r="BG103" i="19"/>
  <c r="BF103" i="19"/>
  <c r="T103" i="19"/>
  <c r="R103" i="19"/>
  <c r="P103" i="19"/>
  <c r="BI101" i="19"/>
  <c r="BH101" i="19"/>
  <c r="BG101" i="19"/>
  <c r="BF101" i="19"/>
  <c r="T101" i="19"/>
  <c r="R101" i="19"/>
  <c r="P101" i="19"/>
  <c r="BI99" i="19"/>
  <c r="BH99" i="19"/>
  <c r="BG99" i="19"/>
  <c r="BF99" i="19"/>
  <c r="T99" i="19"/>
  <c r="R99" i="19"/>
  <c r="P99" i="19"/>
  <c r="BI96" i="19"/>
  <c r="BH96" i="19"/>
  <c r="BG96" i="19"/>
  <c r="BF96" i="19"/>
  <c r="T96" i="19"/>
  <c r="R96" i="19"/>
  <c r="P96" i="19"/>
  <c r="BI94" i="19"/>
  <c r="BH94" i="19"/>
  <c r="BG94" i="19"/>
  <c r="BF94" i="19"/>
  <c r="T94" i="19"/>
  <c r="R94" i="19"/>
  <c r="P94" i="19"/>
  <c r="BI92" i="19"/>
  <c r="BH92" i="19"/>
  <c r="BG92" i="19"/>
  <c r="BF92" i="19"/>
  <c r="T92" i="19"/>
  <c r="R92" i="19"/>
  <c r="P92" i="19"/>
  <c r="BI90" i="19"/>
  <c r="BH90" i="19"/>
  <c r="BG90" i="19"/>
  <c r="BF90" i="19"/>
  <c r="T90" i="19"/>
  <c r="R90" i="19"/>
  <c r="P90" i="19"/>
  <c r="BI88" i="19"/>
  <c r="BH88" i="19"/>
  <c r="BG88" i="19"/>
  <c r="BF88" i="19"/>
  <c r="T88" i="19"/>
  <c r="R88" i="19"/>
  <c r="P88" i="19"/>
  <c r="BI85" i="19"/>
  <c r="BH85" i="19"/>
  <c r="BG85" i="19"/>
  <c r="BF85" i="19"/>
  <c r="T85" i="19"/>
  <c r="T84" i="19"/>
  <c r="R85" i="19"/>
  <c r="R84" i="19"/>
  <c r="P85" i="19"/>
  <c r="P84" i="19"/>
  <c r="J80" i="19"/>
  <c r="J79" i="19"/>
  <c r="F79" i="19"/>
  <c r="F77" i="19"/>
  <c r="E75" i="19"/>
  <c r="J55" i="19"/>
  <c r="J54" i="19"/>
  <c r="F54" i="19"/>
  <c r="F52" i="19"/>
  <c r="E50" i="19"/>
  <c r="J18" i="19"/>
  <c r="E18" i="19"/>
  <c r="F80" i="19" s="1"/>
  <c r="J17" i="19"/>
  <c r="J12" i="19"/>
  <c r="J77" i="19" s="1"/>
  <c r="E7" i="19"/>
  <c r="E48" i="19" s="1"/>
  <c r="J39" i="18"/>
  <c r="J38" i="18"/>
  <c r="AY73" i="1" s="1"/>
  <c r="J37" i="18"/>
  <c r="AX73" i="1" s="1"/>
  <c r="BI699" i="18"/>
  <c r="BH699" i="18"/>
  <c r="BG699" i="18"/>
  <c r="BF699" i="18"/>
  <c r="T699" i="18"/>
  <c r="T698" i="18"/>
  <c r="R699" i="18"/>
  <c r="R698" i="18"/>
  <c r="P699" i="18"/>
  <c r="P698" i="18"/>
  <c r="BI695" i="18"/>
  <c r="BH695" i="18"/>
  <c r="BG695" i="18"/>
  <c r="BF695" i="18"/>
  <c r="T695" i="18"/>
  <c r="T687" i="18"/>
  <c r="R695" i="18"/>
  <c r="P695" i="18"/>
  <c r="P687" i="18"/>
  <c r="BI688" i="18"/>
  <c r="BH688" i="18"/>
  <c r="BG688" i="18"/>
  <c r="BF688" i="18"/>
  <c r="T688" i="18"/>
  <c r="R688" i="18"/>
  <c r="P688" i="18"/>
  <c r="BI685" i="18"/>
  <c r="BH685" i="18"/>
  <c r="BG685" i="18"/>
  <c r="BF685" i="18"/>
  <c r="T685" i="18"/>
  <c r="R685" i="18"/>
  <c r="P685" i="18"/>
  <c r="BI680" i="18"/>
  <c r="BH680" i="18"/>
  <c r="BG680" i="18"/>
  <c r="BF680" i="18"/>
  <c r="T680" i="18"/>
  <c r="R680" i="18"/>
  <c r="P680" i="18"/>
  <c r="BI675" i="18"/>
  <c r="BH675" i="18"/>
  <c r="BG675" i="18"/>
  <c r="BF675" i="18"/>
  <c r="T675" i="18"/>
  <c r="R675" i="18"/>
  <c r="P675" i="18"/>
  <c r="BI670" i="18"/>
  <c r="BH670" i="18"/>
  <c r="BG670" i="18"/>
  <c r="BF670" i="18"/>
  <c r="T670" i="18"/>
  <c r="R670" i="18"/>
  <c r="P670" i="18"/>
  <c r="BI666" i="18"/>
  <c r="BH666" i="18"/>
  <c r="BG666" i="18"/>
  <c r="BF666" i="18"/>
  <c r="T666" i="18"/>
  <c r="R666" i="18"/>
  <c r="P666" i="18"/>
  <c r="BI660" i="18"/>
  <c r="BH660" i="18"/>
  <c r="BG660" i="18"/>
  <c r="BF660" i="18"/>
  <c r="T660" i="18"/>
  <c r="R660" i="18"/>
  <c r="P660" i="18"/>
  <c r="BI653" i="18"/>
  <c r="BH653" i="18"/>
  <c r="BG653" i="18"/>
  <c r="BF653" i="18"/>
  <c r="T653" i="18"/>
  <c r="R653" i="18"/>
  <c r="P653" i="18"/>
  <c r="BI646" i="18"/>
  <c r="BH646" i="18"/>
  <c r="BG646" i="18"/>
  <c r="BF646" i="18"/>
  <c r="T646" i="18"/>
  <c r="R646" i="18"/>
  <c r="P646" i="18"/>
  <c r="BI638" i="18"/>
  <c r="BH638" i="18"/>
  <c r="BG638" i="18"/>
  <c r="BF638" i="18"/>
  <c r="T638" i="18"/>
  <c r="R638" i="18"/>
  <c r="P638" i="18"/>
  <c r="BI634" i="18"/>
  <c r="BH634" i="18"/>
  <c r="BG634" i="18"/>
  <c r="BF634" i="18"/>
  <c r="T634" i="18"/>
  <c r="R634" i="18"/>
  <c r="P634" i="18"/>
  <c r="BI629" i="18"/>
  <c r="BH629" i="18"/>
  <c r="BG629" i="18"/>
  <c r="BF629" i="18"/>
  <c r="T629" i="18"/>
  <c r="R629" i="18"/>
  <c r="P629" i="18"/>
  <c r="BI625" i="18"/>
  <c r="BH625" i="18"/>
  <c r="BG625" i="18"/>
  <c r="BF625" i="18"/>
  <c r="T625" i="18"/>
  <c r="R625" i="18"/>
  <c r="P625" i="18"/>
  <c r="BI621" i="18"/>
  <c r="BH621" i="18"/>
  <c r="BG621" i="18"/>
  <c r="BF621" i="18"/>
  <c r="T621" i="18"/>
  <c r="R621" i="18"/>
  <c r="P621" i="18"/>
  <c r="BI616" i="18"/>
  <c r="BH616" i="18"/>
  <c r="BG616" i="18"/>
  <c r="BF616" i="18"/>
  <c r="T616" i="18"/>
  <c r="R616" i="18"/>
  <c r="P616" i="18"/>
  <c r="BI610" i="18"/>
  <c r="BH610" i="18"/>
  <c r="BG610" i="18"/>
  <c r="BF610" i="18"/>
  <c r="T610" i="18"/>
  <c r="R610" i="18"/>
  <c r="P610" i="18"/>
  <c r="BI605" i="18"/>
  <c r="BH605" i="18"/>
  <c r="BG605" i="18"/>
  <c r="BF605" i="18"/>
  <c r="T605" i="18"/>
  <c r="R605" i="18"/>
  <c r="P605" i="18"/>
  <c r="BI600" i="18"/>
  <c r="BH600" i="18"/>
  <c r="BG600" i="18"/>
  <c r="BF600" i="18"/>
  <c r="T600" i="18"/>
  <c r="R600" i="18"/>
  <c r="P600" i="18"/>
  <c r="BI592" i="18"/>
  <c r="BH592" i="18"/>
  <c r="BG592" i="18"/>
  <c r="BF592" i="18"/>
  <c r="T592" i="18"/>
  <c r="R592" i="18"/>
  <c r="P592" i="18"/>
  <c r="BI586" i="18"/>
  <c r="BH586" i="18"/>
  <c r="BG586" i="18"/>
  <c r="BF586" i="18"/>
  <c r="T586" i="18"/>
  <c r="R586" i="18"/>
  <c r="P586" i="18"/>
  <c r="BI576" i="18"/>
  <c r="BH576" i="18"/>
  <c r="BG576" i="18"/>
  <c r="BF576" i="18"/>
  <c r="T576" i="18"/>
  <c r="R576" i="18"/>
  <c r="P576" i="18"/>
  <c r="BI570" i="18"/>
  <c r="BH570" i="18"/>
  <c r="BG570" i="18"/>
  <c r="BF570" i="18"/>
  <c r="T570" i="18"/>
  <c r="R570" i="18"/>
  <c r="P570" i="18"/>
  <c r="BI565" i="18"/>
  <c r="BH565" i="18"/>
  <c r="BG565" i="18"/>
  <c r="BF565" i="18"/>
  <c r="T565" i="18"/>
  <c r="R565" i="18"/>
  <c r="P565" i="18"/>
  <c r="BI551" i="18"/>
  <c r="BH551" i="18"/>
  <c r="BG551" i="18"/>
  <c r="BF551" i="18"/>
  <c r="T551" i="18"/>
  <c r="R551" i="18"/>
  <c r="P551" i="18"/>
  <c r="BI545" i="18"/>
  <c r="BH545" i="18"/>
  <c r="BG545" i="18"/>
  <c r="BF545" i="18"/>
  <c r="T545" i="18"/>
  <c r="R545" i="18"/>
  <c r="P545" i="18"/>
  <c r="BI538" i="18"/>
  <c r="BH538" i="18"/>
  <c r="BG538" i="18"/>
  <c r="BF538" i="18"/>
  <c r="T538" i="18"/>
  <c r="R538" i="18"/>
  <c r="P538" i="18"/>
  <c r="BI531" i="18"/>
  <c r="BH531" i="18"/>
  <c r="BG531" i="18"/>
  <c r="BF531" i="18"/>
  <c r="T531" i="18"/>
  <c r="R531" i="18"/>
  <c r="P531" i="18"/>
  <c r="BI524" i="18"/>
  <c r="BH524" i="18"/>
  <c r="BG524" i="18"/>
  <c r="BF524" i="18"/>
  <c r="T524" i="18"/>
  <c r="R524" i="18"/>
  <c r="P524" i="18"/>
  <c r="BI518" i="18"/>
  <c r="BH518" i="18"/>
  <c r="BG518" i="18"/>
  <c r="BF518" i="18"/>
  <c r="T518" i="18"/>
  <c r="R518" i="18"/>
  <c r="P518" i="18"/>
  <c r="BI511" i="18"/>
  <c r="BH511" i="18"/>
  <c r="BG511" i="18"/>
  <c r="BF511" i="18"/>
  <c r="T511" i="18"/>
  <c r="R511" i="18"/>
  <c r="P511" i="18"/>
  <c r="BI503" i="18"/>
  <c r="BH503" i="18"/>
  <c r="BG503" i="18"/>
  <c r="BF503" i="18"/>
  <c r="T503" i="18"/>
  <c r="R503" i="18"/>
  <c r="P503" i="18"/>
  <c r="BI497" i="18"/>
  <c r="BH497" i="18"/>
  <c r="BG497" i="18"/>
  <c r="BF497" i="18"/>
  <c r="T497" i="18"/>
  <c r="R497" i="18"/>
  <c r="P497" i="18"/>
  <c r="BI490" i="18"/>
  <c r="BH490" i="18"/>
  <c r="BG490" i="18"/>
  <c r="BF490" i="18"/>
  <c r="T490" i="18"/>
  <c r="R490" i="18"/>
  <c r="P490" i="18"/>
  <c r="BI485" i="18"/>
  <c r="BH485" i="18"/>
  <c r="BG485" i="18"/>
  <c r="BF485" i="18"/>
  <c r="T485" i="18"/>
  <c r="R485" i="18"/>
  <c r="P485" i="18"/>
  <c r="BI480" i="18"/>
  <c r="BH480" i="18"/>
  <c r="BG480" i="18"/>
  <c r="BF480" i="18"/>
  <c r="T480" i="18"/>
  <c r="R480" i="18"/>
  <c r="P480" i="18"/>
  <c r="BI470" i="18"/>
  <c r="BH470" i="18"/>
  <c r="BG470" i="18"/>
  <c r="BF470" i="18"/>
  <c r="T470" i="18"/>
  <c r="R470" i="18"/>
  <c r="P470" i="18"/>
  <c r="BI465" i="18"/>
  <c r="BH465" i="18"/>
  <c r="BG465" i="18"/>
  <c r="BF465" i="18"/>
  <c r="T465" i="18"/>
  <c r="R465" i="18"/>
  <c r="P465" i="18"/>
  <c r="BI457" i="18"/>
  <c r="BH457" i="18"/>
  <c r="BG457" i="18"/>
  <c r="BF457" i="18"/>
  <c r="T457" i="18"/>
  <c r="R457" i="18"/>
  <c r="P457" i="18"/>
  <c r="BI451" i="18"/>
  <c r="BH451" i="18"/>
  <c r="BG451" i="18"/>
  <c r="BF451" i="18"/>
  <c r="T451" i="18"/>
  <c r="R451" i="18"/>
  <c r="P451" i="18"/>
  <c r="BI443" i="18"/>
  <c r="BH443" i="18"/>
  <c r="BG443" i="18"/>
  <c r="BF443" i="18"/>
  <c r="T443" i="18"/>
  <c r="R443" i="18"/>
  <c r="P443" i="18"/>
  <c r="BI435" i="18"/>
  <c r="BH435" i="18"/>
  <c r="BG435" i="18"/>
  <c r="BF435" i="18"/>
  <c r="T435" i="18"/>
  <c r="R435" i="18"/>
  <c r="P435" i="18"/>
  <c r="BI432" i="18"/>
  <c r="BH432" i="18"/>
  <c r="BG432" i="18"/>
  <c r="BF432" i="18"/>
  <c r="T432" i="18"/>
  <c r="R432" i="18"/>
  <c r="P432" i="18"/>
  <c r="BI430" i="18"/>
  <c r="BH430" i="18"/>
  <c r="BG430" i="18"/>
  <c r="BF430" i="18"/>
  <c r="T430" i="18"/>
  <c r="R430" i="18"/>
  <c r="P430" i="18"/>
  <c r="BI423" i="18"/>
  <c r="BH423" i="18"/>
  <c r="BG423" i="18"/>
  <c r="BF423" i="18"/>
  <c r="T423" i="18"/>
  <c r="R423" i="18"/>
  <c r="P423" i="18"/>
  <c r="BI416" i="18"/>
  <c r="BH416" i="18"/>
  <c r="BG416" i="18"/>
  <c r="BF416" i="18"/>
  <c r="T416" i="18"/>
  <c r="R416" i="18"/>
  <c r="P416" i="18"/>
  <c r="BI413" i="18"/>
  <c r="BH413" i="18"/>
  <c r="BG413" i="18"/>
  <c r="BF413" i="18"/>
  <c r="T413" i="18"/>
  <c r="R413" i="18"/>
  <c r="P413" i="18"/>
  <c r="BI406" i="18"/>
  <c r="BH406" i="18"/>
  <c r="BG406" i="18"/>
  <c r="BF406" i="18"/>
  <c r="T406" i="18"/>
  <c r="R406" i="18"/>
  <c r="P406" i="18"/>
  <c r="BI399" i="18"/>
  <c r="BH399" i="18"/>
  <c r="BG399" i="18"/>
  <c r="BF399" i="18"/>
  <c r="T399" i="18"/>
  <c r="R399" i="18"/>
  <c r="P399" i="18"/>
  <c r="BI392" i="18"/>
  <c r="BH392" i="18"/>
  <c r="BG392" i="18"/>
  <c r="BF392" i="18"/>
  <c r="T392" i="18"/>
  <c r="R392" i="18"/>
  <c r="P392" i="18"/>
  <c r="BI385" i="18"/>
  <c r="BH385" i="18"/>
  <c r="BG385" i="18"/>
  <c r="BF385" i="18"/>
  <c r="T385" i="18"/>
  <c r="R385" i="18"/>
  <c r="P385" i="18"/>
  <c r="BI379" i="18"/>
  <c r="BH379" i="18"/>
  <c r="BG379" i="18"/>
  <c r="BF379" i="18"/>
  <c r="T379" i="18"/>
  <c r="R379" i="18"/>
  <c r="P379" i="18"/>
  <c r="BI374" i="18"/>
  <c r="BH374" i="18"/>
  <c r="BG374" i="18"/>
  <c r="BF374" i="18"/>
  <c r="T374" i="18"/>
  <c r="R374" i="18"/>
  <c r="P374" i="18"/>
  <c r="BI370" i="18"/>
  <c r="BH370" i="18"/>
  <c r="BG370" i="18"/>
  <c r="BF370" i="18"/>
  <c r="T370" i="18"/>
  <c r="R370" i="18"/>
  <c r="P370" i="18"/>
  <c r="BI366" i="18"/>
  <c r="BH366" i="18"/>
  <c r="BG366" i="18"/>
  <c r="BF366" i="18"/>
  <c r="T366" i="18"/>
  <c r="R366" i="18"/>
  <c r="P366" i="18"/>
  <c r="BI362" i="18"/>
  <c r="BH362" i="18"/>
  <c r="BG362" i="18"/>
  <c r="BF362" i="18"/>
  <c r="T362" i="18"/>
  <c r="R362" i="18"/>
  <c r="P362" i="18"/>
  <c r="BI358" i="18"/>
  <c r="BH358" i="18"/>
  <c r="BG358" i="18"/>
  <c r="BF358" i="18"/>
  <c r="T358" i="18"/>
  <c r="R358" i="18"/>
  <c r="P358" i="18"/>
  <c r="BI355" i="18"/>
  <c r="BH355" i="18"/>
  <c r="BG355" i="18"/>
  <c r="BF355" i="18"/>
  <c r="T355" i="18"/>
  <c r="R355" i="18"/>
  <c r="P355" i="18"/>
  <c r="BI351" i="18"/>
  <c r="BH351" i="18"/>
  <c r="BG351" i="18"/>
  <c r="BF351" i="18"/>
  <c r="T351" i="18"/>
  <c r="R351" i="18"/>
  <c r="P351" i="18"/>
  <c r="BI347" i="18"/>
  <c r="BH347" i="18"/>
  <c r="BG347" i="18"/>
  <c r="BF347" i="18"/>
  <c r="T347" i="18"/>
  <c r="R347" i="18"/>
  <c r="P347" i="18"/>
  <c r="BI343" i="18"/>
  <c r="BH343" i="18"/>
  <c r="BG343" i="18"/>
  <c r="BF343" i="18"/>
  <c r="T343" i="18"/>
  <c r="R343" i="18"/>
  <c r="P343" i="18"/>
  <c r="BI339" i="18"/>
  <c r="BH339" i="18"/>
  <c r="BG339" i="18"/>
  <c r="BF339" i="18"/>
  <c r="T339" i="18"/>
  <c r="R339" i="18"/>
  <c r="P339" i="18"/>
  <c r="BI335" i="18"/>
  <c r="BH335" i="18"/>
  <c r="BG335" i="18"/>
  <c r="BF335" i="18"/>
  <c r="T335" i="18"/>
  <c r="R335" i="18"/>
  <c r="P335" i="18"/>
  <c r="BI331" i="18"/>
  <c r="BH331" i="18"/>
  <c r="BG331" i="18"/>
  <c r="BF331" i="18"/>
  <c r="T331" i="18"/>
  <c r="R331" i="18"/>
  <c r="P331" i="18"/>
  <c r="BI327" i="18"/>
  <c r="BH327" i="18"/>
  <c r="BG327" i="18"/>
  <c r="BF327" i="18"/>
  <c r="T327" i="18"/>
  <c r="R327" i="18"/>
  <c r="P327" i="18"/>
  <c r="BI316" i="18"/>
  <c r="BH316" i="18"/>
  <c r="BG316" i="18"/>
  <c r="BF316" i="18"/>
  <c r="T316" i="18"/>
  <c r="R316" i="18"/>
  <c r="P316" i="18"/>
  <c r="BI306" i="18"/>
  <c r="BH306" i="18"/>
  <c r="BG306" i="18"/>
  <c r="BF306" i="18"/>
  <c r="T306" i="18"/>
  <c r="R306" i="18"/>
  <c r="P306" i="18"/>
  <c r="BI297" i="18"/>
  <c r="BH297" i="18"/>
  <c r="BG297" i="18"/>
  <c r="BF297" i="18"/>
  <c r="T297" i="18"/>
  <c r="R297" i="18"/>
  <c r="P297" i="18"/>
  <c r="BI290" i="18"/>
  <c r="BH290" i="18"/>
  <c r="BG290" i="18"/>
  <c r="BF290" i="18"/>
  <c r="T290" i="18"/>
  <c r="R290" i="18"/>
  <c r="P290" i="18"/>
  <c r="BI282" i="18"/>
  <c r="BH282" i="18"/>
  <c r="BG282" i="18"/>
  <c r="BF282" i="18"/>
  <c r="T282" i="18"/>
  <c r="T276" i="18"/>
  <c r="R282" i="18"/>
  <c r="R276" i="18"/>
  <c r="P282" i="18"/>
  <c r="P276" i="18"/>
  <c r="BI277" i="18"/>
  <c r="BH277" i="18"/>
  <c r="BG277" i="18"/>
  <c r="BF277" i="18"/>
  <c r="T277" i="18"/>
  <c r="R277" i="18"/>
  <c r="P277" i="18"/>
  <c r="BI270" i="18"/>
  <c r="BH270" i="18"/>
  <c r="BG270" i="18"/>
  <c r="BF270" i="18"/>
  <c r="T270" i="18"/>
  <c r="R270" i="18"/>
  <c r="P270" i="18"/>
  <c r="BI264" i="18"/>
  <c r="BH264" i="18"/>
  <c r="BG264" i="18"/>
  <c r="BF264" i="18"/>
  <c r="T264" i="18"/>
  <c r="R264" i="18"/>
  <c r="P264" i="18"/>
  <c r="BI257" i="18"/>
  <c r="BH257" i="18"/>
  <c r="BG257" i="18"/>
  <c r="BF257" i="18"/>
  <c r="T257" i="18"/>
  <c r="R257" i="18"/>
  <c r="P257" i="18"/>
  <c r="BI244" i="18"/>
  <c r="BH244" i="18"/>
  <c r="BG244" i="18"/>
  <c r="BF244" i="18"/>
  <c r="T244" i="18"/>
  <c r="R244" i="18"/>
  <c r="P244" i="18"/>
  <c r="BI236" i="18"/>
  <c r="BH236" i="18"/>
  <c r="BG236" i="18"/>
  <c r="BF236" i="18"/>
  <c r="T236" i="18"/>
  <c r="R236" i="18"/>
  <c r="P236" i="18"/>
  <c r="BI228" i="18"/>
  <c r="BH228" i="18"/>
  <c r="BG228" i="18"/>
  <c r="BF228" i="18"/>
  <c r="T228" i="18"/>
  <c r="R228" i="18"/>
  <c r="P228" i="18"/>
  <c r="BI222" i="18"/>
  <c r="BH222" i="18"/>
  <c r="BG222" i="18"/>
  <c r="BF222" i="18"/>
  <c r="T222" i="18"/>
  <c r="R222" i="18"/>
  <c r="P222" i="18"/>
  <c r="BI214" i="18"/>
  <c r="BH214" i="18"/>
  <c r="BG214" i="18"/>
  <c r="BF214" i="18"/>
  <c r="T214" i="18"/>
  <c r="R214" i="18"/>
  <c r="P214" i="18"/>
  <c r="BI206" i="18"/>
  <c r="BH206" i="18"/>
  <c r="BG206" i="18"/>
  <c r="BF206" i="18"/>
  <c r="T206" i="18"/>
  <c r="R206" i="18"/>
  <c r="P206" i="18"/>
  <c r="BI199" i="18"/>
  <c r="BH199" i="18"/>
  <c r="BG199" i="18"/>
  <c r="BF199" i="18"/>
  <c r="T199" i="18"/>
  <c r="R199" i="18"/>
  <c r="P199" i="18"/>
  <c r="BI191" i="18"/>
  <c r="BH191" i="18"/>
  <c r="BG191" i="18"/>
  <c r="BF191" i="18"/>
  <c r="T191" i="18"/>
  <c r="R191" i="18"/>
  <c r="P191" i="18"/>
  <c r="BI184" i="18"/>
  <c r="BH184" i="18"/>
  <c r="BG184" i="18"/>
  <c r="BF184" i="18"/>
  <c r="T184" i="18"/>
  <c r="R184" i="18"/>
  <c r="P184" i="18"/>
  <c r="BI176" i="18"/>
  <c r="BH176" i="18"/>
  <c r="BG176" i="18"/>
  <c r="BF176" i="18"/>
  <c r="T176" i="18"/>
  <c r="R176" i="18"/>
  <c r="P176" i="18"/>
  <c r="BI170" i="18"/>
  <c r="BH170" i="18"/>
  <c r="BG170" i="18"/>
  <c r="BF170" i="18"/>
  <c r="T170" i="18"/>
  <c r="R170" i="18"/>
  <c r="P170" i="18"/>
  <c r="BI157" i="18"/>
  <c r="BH157" i="18"/>
  <c r="BG157" i="18"/>
  <c r="BF157" i="18"/>
  <c r="T157" i="18"/>
  <c r="R157" i="18"/>
  <c r="P157" i="18"/>
  <c r="BI150" i="18"/>
  <c r="BH150" i="18"/>
  <c r="BG150" i="18"/>
  <c r="BF150" i="18"/>
  <c r="T150" i="18"/>
  <c r="R150" i="18"/>
  <c r="P150" i="18"/>
  <c r="BI143" i="18"/>
  <c r="BH143" i="18"/>
  <c r="BG143" i="18"/>
  <c r="BF143" i="18"/>
  <c r="T143" i="18"/>
  <c r="R143" i="18"/>
  <c r="P143" i="18"/>
  <c r="BI129" i="18"/>
  <c r="BH129" i="18"/>
  <c r="BG129" i="18"/>
  <c r="BF129" i="18"/>
  <c r="T129" i="18"/>
  <c r="R129" i="18"/>
  <c r="P129" i="18"/>
  <c r="BI122" i="18"/>
  <c r="BH122" i="18"/>
  <c r="BG122" i="18"/>
  <c r="BF122" i="18"/>
  <c r="T122" i="18"/>
  <c r="R122" i="18"/>
  <c r="P122" i="18"/>
  <c r="BI115" i="18"/>
  <c r="BH115" i="18"/>
  <c r="BG115" i="18"/>
  <c r="BF115" i="18"/>
  <c r="T115" i="18"/>
  <c r="R115" i="18"/>
  <c r="P115" i="18"/>
  <c r="BI108" i="18"/>
  <c r="BH108" i="18"/>
  <c r="BG108" i="18"/>
  <c r="BF108" i="18"/>
  <c r="T108" i="18"/>
  <c r="R108" i="18"/>
  <c r="P108" i="18"/>
  <c r="BI101" i="18"/>
  <c r="BH101" i="18"/>
  <c r="BG101" i="18"/>
  <c r="BF101" i="18"/>
  <c r="T101" i="18"/>
  <c r="R101" i="18"/>
  <c r="P101" i="18"/>
  <c r="BI96" i="18"/>
  <c r="BH96" i="18"/>
  <c r="BG96" i="18"/>
  <c r="BF96" i="18"/>
  <c r="T96" i="18"/>
  <c r="R96" i="18"/>
  <c r="P96" i="18"/>
  <c r="J90" i="18"/>
  <c r="J89" i="18"/>
  <c r="F89" i="18"/>
  <c r="F87" i="18"/>
  <c r="E85" i="18"/>
  <c r="J59" i="18"/>
  <c r="J58" i="18"/>
  <c r="F58" i="18"/>
  <c r="F56" i="18"/>
  <c r="E54" i="18"/>
  <c r="J20" i="18"/>
  <c r="E20" i="18"/>
  <c r="F90" i="18" s="1"/>
  <c r="J19" i="18"/>
  <c r="J14" i="18"/>
  <c r="J56" i="18" s="1"/>
  <c r="E7" i="18"/>
  <c r="E81" i="18"/>
  <c r="J39" i="17"/>
  <c r="J38" i="17"/>
  <c r="AY72" i="1"/>
  <c r="J37" i="17"/>
  <c r="AX72" i="1" s="1"/>
  <c r="BI165" i="17"/>
  <c r="BH165" i="17"/>
  <c r="BG165" i="17"/>
  <c r="BF165" i="17"/>
  <c r="T165" i="17"/>
  <c r="T164" i="17"/>
  <c r="R165" i="17"/>
  <c r="R164" i="17" s="1"/>
  <c r="P165" i="17"/>
  <c r="P164" i="17"/>
  <c r="BI159" i="17"/>
  <c r="BH159" i="17"/>
  <c r="BG159" i="17"/>
  <c r="BF159" i="17"/>
  <c r="T159" i="17"/>
  <c r="T158" i="17"/>
  <c r="R159" i="17"/>
  <c r="R158" i="17"/>
  <c r="P159" i="17"/>
  <c r="P158" i="17"/>
  <c r="BI151" i="17"/>
  <c r="BH151" i="17"/>
  <c r="BG151" i="17"/>
  <c r="BF151" i="17"/>
  <c r="T151" i="17"/>
  <c r="R151" i="17"/>
  <c r="P151" i="17"/>
  <c r="BI143" i="17"/>
  <c r="BH143" i="17"/>
  <c r="BG143" i="17"/>
  <c r="BF143" i="17"/>
  <c r="T143" i="17"/>
  <c r="R143" i="17"/>
  <c r="P143" i="17"/>
  <c r="BI134" i="17"/>
  <c r="BH134" i="17"/>
  <c r="BG134" i="17"/>
  <c r="BF134" i="17"/>
  <c r="T134" i="17"/>
  <c r="R134" i="17"/>
  <c r="P134" i="17"/>
  <c r="BI125" i="17"/>
  <c r="BH125" i="17"/>
  <c r="BG125" i="17"/>
  <c r="BF125" i="17"/>
  <c r="T125" i="17"/>
  <c r="R125" i="17"/>
  <c r="P125" i="17"/>
  <c r="BI117" i="17"/>
  <c r="BH117" i="17"/>
  <c r="BG117" i="17"/>
  <c r="BF117" i="17"/>
  <c r="T117" i="17"/>
  <c r="R117" i="17"/>
  <c r="P117" i="17"/>
  <c r="BI103" i="17"/>
  <c r="BH103" i="17"/>
  <c r="BG103" i="17"/>
  <c r="BF103" i="17"/>
  <c r="T103" i="17"/>
  <c r="R103" i="17"/>
  <c r="P103" i="17"/>
  <c r="BI92" i="17"/>
  <c r="BH92" i="17"/>
  <c r="BG92" i="17"/>
  <c r="BF92" i="17"/>
  <c r="T92" i="17"/>
  <c r="R92" i="17"/>
  <c r="P92" i="17"/>
  <c r="J86" i="17"/>
  <c r="J85" i="17"/>
  <c r="F85" i="17"/>
  <c r="F83" i="17"/>
  <c r="E81" i="17"/>
  <c r="J59" i="17"/>
  <c r="J58" i="17"/>
  <c r="F58" i="17"/>
  <c r="F56" i="17"/>
  <c r="E54" i="17"/>
  <c r="J20" i="17"/>
  <c r="E20" i="17"/>
  <c r="F86" i="17"/>
  <c r="J19" i="17"/>
  <c r="J14" i="17"/>
  <c r="J83" i="17"/>
  <c r="E7" i="17"/>
  <c r="E50" i="17" s="1"/>
  <c r="J39" i="16"/>
  <c r="J38" i="16"/>
  <c r="AY71" i="1"/>
  <c r="J37" i="16"/>
  <c r="AX71" i="1"/>
  <c r="BI379" i="16"/>
  <c r="BH379" i="16"/>
  <c r="BG379" i="16"/>
  <c r="BF379" i="16"/>
  <c r="T379" i="16"/>
  <c r="R379" i="16"/>
  <c r="P379" i="16"/>
  <c r="BI377" i="16"/>
  <c r="BH377" i="16"/>
  <c r="BG377" i="16"/>
  <c r="BF377" i="16"/>
  <c r="T377" i="16"/>
  <c r="R377" i="16"/>
  <c r="P377" i="16"/>
  <c r="BI370" i="16"/>
  <c r="BH370" i="16"/>
  <c r="BG370" i="16"/>
  <c r="BF370" i="16"/>
  <c r="T370" i="16"/>
  <c r="R370" i="16"/>
  <c r="P370" i="16"/>
  <c r="BI364" i="16"/>
  <c r="BH364" i="16"/>
  <c r="BG364" i="16"/>
  <c r="BF364" i="16"/>
  <c r="T364" i="16"/>
  <c r="R364" i="16"/>
  <c r="P364" i="16"/>
  <c r="BI356" i="16"/>
  <c r="BH356" i="16"/>
  <c r="BG356" i="16"/>
  <c r="BF356" i="16"/>
  <c r="T356" i="16"/>
  <c r="R356" i="16"/>
  <c r="P356" i="16"/>
  <c r="BI351" i="16"/>
  <c r="BH351" i="16"/>
  <c r="BG351" i="16"/>
  <c r="BF351" i="16"/>
  <c r="T351" i="16"/>
  <c r="T350" i="16"/>
  <c r="R351" i="16"/>
  <c r="R350" i="16"/>
  <c r="P351" i="16"/>
  <c r="P350" i="16"/>
  <c r="BI343" i="16"/>
  <c r="BH343" i="16"/>
  <c r="BG343" i="16"/>
  <c r="BF343" i="16"/>
  <c r="T343" i="16"/>
  <c r="R343" i="16"/>
  <c r="P343" i="16"/>
  <c r="BI329" i="16"/>
  <c r="BH329" i="16"/>
  <c r="BG329" i="16"/>
  <c r="BF329" i="16"/>
  <c r="T329" i="16"/>
  <c r="R329" i="16"/>
  <c r="P329" i="16"/>
  <c r="BI322" i="16"/>
  <c r="BH322" i="16"/>
  <c r="BG322" i="16"/>
  <c r="BF322" i="16"/>
  <c r="T322" i="16"/>
  <c r="R322" i="16"/>
  <c r="P322" i="16"/>
  <c r="BI316" i="16"/>
  <c r="BH316" i="16"/>
  <c r="BG316" i="16"/>
  <c r="BF316" i="16"/>
  <c r="T316" i="16"/>
  <c r="R316" i="16"/>
  <c r="P316" i="16"/>
  <c r="BI305" i="16"/>
  <c r="BH305" i="16"/>
  <c r="BG305" i="16"/>
  <c r="BF305" i="16"/>
  <c r="T305" i="16"/>
  <c r="R305" i="16"/>
  <c r="P305" i="16"/>
  <c r="BI298" i="16"/>
  <c r="BH298" i="16"/>
  <c r="BG298" i="16"/>
  <c r="BF298" i="16"/>
  <c r="T298" i="16"/>
  <c r="R298" i="16"/>
  <c r="P298" i="16"/>
  <c r="BI295" i="16"/>
  <c r="BH295" i="16"/>
  <c r="BG295" i="16"/>
  <c r="BF295" i="16"/>
  <c r="T295" i="16"/>
  <c r="R295" i="16"/>
  <c r="P295" i="16"/>
  <c r="BI292" i="16"/>
  <c r="BH292" i="16"/>
  <c r="BG292" i="16"/>
  <c r="BF292" i="16"/>
  <c r="T292" i="16"/>
  <c r="R292" i="16"/>
  <c r="P292" i="16"/>
  <c r="BI289" i="16"/>
  <c r="BH289" i="16"/>
  <c r="BG289" i="16"/>
  <c r="BF289" i="16"/>
  <c r="T289" i="16"/>
  <c r="R289" i="16"/>
  <c r="P289" i="16"/>
  <c r="BI284" i="16"/>
  <c r="BH284" i="16"/>
  <c r="BG284" i="16"/>
  <c r="BF284" i="16"/>
  <c r="T284" i="16"/>
  <c r="R284" i="16"/>
  <c r="P284" i="16"/>
  <c r="BI279" i="16"/>
  <c r="BH279" i="16"/>
  <c r="BG279" i="16"/>
  <c r="BF279" i="16"/>
  <c r="T279" i="16"/>
  <c r="R279" i="16"/>
  <c r="P279" i="16"/>
  <c r="BI272" i="16"/>
  <c r="BH272" i="16"/>
  <c r="BG272" i="16"/>
  <c r="BF272" i="16"/>
  <c r="T272" i="16"/>
  <c r="R272" i="16"/>
  <c r="P272" i="16"/>
  <c r="BI264" i="16"/>
  <c r="BH264" i="16"/>
  <c r="BG264" i="16"/>
  <c r="BF264" i="16"/>
  <c r="T264" i="16"/>
  <c r="R264" i="16"/>
  <c r="P264" i="16"/>
  <c r="BI256" i="16"/>
  <c r="BH256" i="16"/>
  <c r="BG256" i="16"/>
  <c r="BF256" i="16"/>
  <c r="T256" i="16"/>
  <c r="R256" i="16"/>
  <c r="P256" i="16"/>
  <c r="BI245" i="16"/>
  <c r="BH245" i="16"/>
  <c r="BG245" i="16"/>
  <c r="BF245" i="16"/>
  <c r="T245" i="16"/>
  <c r="R245" i="16"/>
  <c r="P245" i="16"/>
  <c r="BI233" i="16"/>
  <c r="BH233" i="16"/>
  <c r="BG233" i="16"/>
  <c r="BF233" i="16"/>
  <c r="T233" i="16"/>
  <c r="R233" i="16"/>
  <c r="P233" i="16"/>
  <c r="BI228" i="16"/>
  <c r="BH228" i="16"/>
  <c r="BG228" i="16"/>
  <c r="BF228" i="16"/>
  <c r="T228" i="16"/>
  <c r="R228" i="16"/>
  <c r="P228" i="16"/>
  <c r="BI220" i="16"/>
  <c r="BH220" i="16"/>
  <c r="BG220" i="16"/>
  <c r="BF220" i="16"/>
  <c r="T220" i="16"/>
  <c r="R220" i="16"/>
  <c r="P220" i="16"/>
  <c r="BI212" i="16"/>
  <c r="BH212" i="16"/>
  <c r="BG212" i="16"/>
  <c r="BF212" i="16"/>
  <c r="T212" i="16"/>
  <c r="R212" i="16"/>
  <c r="P212" i="16"/>
  <c r="BI206" i="16"/>
  <c r="BH206" i="16"/>
  <c r="BG206" i="16"/>
  <c r="BF206" i="16"/>
  <c r="T206" i="16"/>
  <c r="R206" i="16"/>
  <c r="P206" i="16"/>
  <c r="BI198" i="16"/>
  <c r="BH198" i="16"/>
  <c r="BG198" i="16"/>
  <c r="BF198" i="16"/>
  <c r="T198" i="16"/>
  <c r="R198" i="16"/>
  <c r="P198" i="16"/>
  <c r="BI191" i="16"/>
  <c r="BH191" i="16"/>
  <c r="BG191" i="16"/>
  <c r="BF191" i="16"/>
  <c r="T191" i="16"/>
  <c r="R191" i="16"/>
  <c r="P191" i="16"/>
  <c r="BI181" i="16"/>
  <c r="BH181" i="16"/>
  <c r="BG181" i="16"/>
  <c r="BF181" i="16"/>
  <c r="T181" i="16"/>
  <c r="R181" i="16"/>
  <c r="P181" i="16"/>
  <c r="BI176" i="16"/>
  <c r="BH176" i="16"/>
  <c r="BG176" i="16"/>
  <c r="BF176" i="16"/>
  <c r="T176" i="16"/>
  <c r="R176" i="16"/>
  <c r="P176" i="16"/>
  <c r="BI164" i="16"/>
  <c r="BH164" i="16"/>
  <c r="BG164" i="16"/>
  <c r="BF164" i="16"/>
  <c r="T164" i="16"/>
  <c r="R164" i="16"/>
  <c r="P164" i="16"/>
  <c r="BI155" i="16"/>
  <c r="BH155" i="16"/>
  <c r="BG155" i="16"/>
  <c r="BF155" i="16"/>
  <c r="T155" i="16"/>
  <c r="R155" i="16"/>
  <c r="P155" i="16"/>
  <c r="BI147" i="16"/>
  <c r="BH147" i="16"/>
  <c r="BG147" i="16"/>
  <c r="BF147" i="16"/>
  <c r="T147" i="16"/>
  <c r="R147" i="16"/>
  <c r="P147" i="16"/>
  <c r="BI139" i="16"/>
  <c r="BH139" i="16"/>
  <c r="BG139" i="16"/>
  <c r="BF139" i="16"/>
  <c r="T139" i="16"/>
  <c r="R139" i="16"/>
  <c r="P139" i="16"/>
  <c r="BI130" i="16"/>
  <c r="BH130" i="16"/>
  <c r="BG130" i="16"/>
  <c r="BF130" i="16"/>
  <c r="T130" i="16"/>
  <c r="R130" i="16"/>
  <c r="P130" i="16"/>
  <c r="BI120" i="16"/>
  <c r="BH120" i="16"/>
  <c r="BG120" i="16"/>
  <c r="BF120" i="16"/>
  <c r="T120" i="16"/>
  <c r="R120" i="16"/>
  <c r="P120" i="16"/>
  <c r="BI112" i="16"/>
  <c r="BH112" i="16"/>
  <c r="BG112" i="16"/>
  <c r="BF112" i="16"/>
  <c r="T112" i="16"/>
  <c r="R112" i="16"/>
  <c r="P112" i="16"/>
  <c r="BI104" i="16"/>
  <c r="BH104" i="16"/>
  <c r="BG104" i="16"/>
  <c r="BF104" i="16"/>
  <c r="T104" i="16"/>
  <c r="R104" i="16"/>
  <c r="P104" i="16"/>
  <c r="BI100" i="16"/>
  <c r="BH100" i="16"/>
  <c r="BG100" i="16"/>
  <c r="BF100" i="16"/>
  <c r="T100" i="16"/>
  <c r="R100" i="16"/>
  <c r="P100" i="16"/>
  <c r="BI96" i="16"/>
  <c r="BH96" i="16"/>
  <c r="BG96" i="16"/>
  <c r="BF96" i="16"/>
  <c r="T96" i="16"/>
  <c r="R96" i="16"/>
  <c r="P96" i="16"/>
  <c r="J90" i="16"/>
  <c r="J89" i="16"/>
  <c r="F89" i="16"/>
  <c r="F87" i="16"/>
  <c r="E85" i="16"/>
  <c r="J59" i="16"/>
  <c r="J58" i="16"/>
  <c r="F58" i="16"/>
  <c r="F56" i="16"/>
  <c r="E54" i="16"/>
  <c r="J20" i="16"/>
  <c r="E20" i="16"/>
  <c r="F59" i="16" s="1"/>
  <c r="J19" i="16"/>
  <c r="J14" i="16"/>
  <c r="J87" i="16" s="1"/>
  <c r="E7" i="16"/>
  <c r="E50" i="16"/>
  <c r="J39" i="15"/>
  <c r="J38" i="15"/>
  <c r="AY70" i="1" s="1"/>
  <c r="J37" i="15"/>
  <c r="AX70" i="1" s="1"/>
  <c r="BI139" i="15"/>
  <c r="BH139" i="15"/>
  <c r="BG139" i="15"/>
  <c r="BF139" i="15"/>
  <c r="T139" i="15"/>
  <c r="R139" i="15"/>
  <c r="P139" i="15"/>
  <c r="BI136" i="15"/>
  <c r="BH136" i="15"/>
  <c r="BG136" i="15"/>
  <c r="BF136" i="15"/>
  <c r="T136" i="15"/>
  <c r="R136" i="15"/>
  <c r="P136" i="15"/>
  <c r="BI133" i="15"/>
  <c r="BH133" i="15"/>
  <c r="BG133" i="15"/>
  <c r="BF133" i="15"/>
  <c r="T133" i="15"/>
  <c r="R133" i="15"/>
  <c r="P133" i="15"/>
  <c r="BI130" i="15"/>
  <c r="BH130" i="15"/>
  <c r="BG130" i="15"/>
  <c r="BF130" i="15"/>
  <c r="T130" i="15"/>
  <c r="R130" i="15"/>
  <c r="P130" i="15"/>
  <c r="BI127" i="15"/>
  <c r="BH127" i="15"/>
  <c r="BG127" i="15"/>
  <c r="BF127" i="15"/>
  <c r="T127" i="15"/>
  <c r="R127" i="15"/>
  <c r="P127" i="15"/>
  <c r="BI124" i="15"/>
  <c r="BH124" i="15"/>
  <c r="BG124" i="15"/>
  <c r="BF124" i="15"/>
  <c r="T124" i="15"/>
  <c r="R124" i="15"/>
  <c r="P124" i="15"/>
  <c r="BI121" i="15"/>
  <c r="BH121" i="15"/>
  <c r="BG121" i="15"/>
  <c r="BF121" i="15"/>
  <c r="T121" i="15"/>
  <c r="R121" i="15"/>
  <c r="P121" i="15"/>
  <c r="BI118" i="15"/>
  <c r="BH118" i="15"/>
  <c r="BG118" i="15"/>
  <c r="BF118" i="15"/>
  <c r="T118" i="15"/>
  <c r="R118" i="15"/>
  <c r="P118" i="15"/>
  <c r="BI115" i="15"/>
  <c r="BH115" i="15"/>
  <c r="BG115" i="15"/>
  <c r="BF115" i="15"/>
  <c r="T115" i="15"/>
  <c r="R115" i="15"/>
  <c r="P115" i="15"/>
  <c r="BI112" i="15"/>
  <c r="BH112" i="15"/>
  <c r="BG112" i="15"/>
  <c r="BF112" i="15"/>
  <c r="T112" i="15"/>
  <c r="R112" i="15"/>
  <c r="P112" i="15"/>
  <c r="BI109" i="15"/>
  <c r="BH109" i="15"/>
  <c r="BG109" i="15"/>
  <c r="BF109" i="15"/>
  <c r="T109" i="15"/>
  <c r="R109" i="15"/>
  <c r="P109" i="15"/>
  <c r="BI106" i="15"/>
  <c r="BH106" i="15"/>
  <c r="BG106" i="15"/>
  <c r="BF106" i="15"/>
  <c r="T106" i="15"/>
  <c r="R106" i="15"/>
  <c r="P106" i="15"/>
  <c r="BI103" i="15"/>
  <c r="BH103" i="15"/>
  <c r="BG103" i="15"/>
  <c r="BF103" i="15"/>
  <c r="T103" i="15"/>
  <c r="R103" i="15"/>
  <c r="P103" i="15"/>
  <c r="BI100" i="15"/>
  <c r="BH100" i="15"/>
  <c r="BG100" i="15"/>
  <c r="BF100" i="15"/>
  <c r="T100" i="15"/>
  <c r="R100" i="15"/>
  <c r="P100" i="15"/>
  <c r="BI97" i="15"/>
  <c r="BH97" i="15"/>
  <c r="BG97" i="15"/>
  <c r="BF97" i="15"/>
  <c r="T97" i="15"/>
  <c r="R97" i="15"/>
  <c r="P97" i="15"/>
  <c r="BI94" i="15"/>
  <c r="BH94" i="15"/>
  <c r="BG94" i="15"/>
  <c r="BF94" i="15"/>
  <c r="T94" i="15"/>
  <c r="R94" i="15"/>
  <c r="P94" i="15"/>
  <c r="BI91" i="15"/>
  <c r="BH91" i="15"/>
  <c r="BG91" i="15"/>
  <c r="BF91" i="15"/>
  <c r="T91" i="15"/>
  <c r="R91" i="15"/>
  <c r="P91" i="15"/>
  <c r="BI88" i="15"/>
  <c r="BH88" i="15"/>
  <c r="BG88" i="15"/>
  <c r="BF88" i="15"/>
  <c r="T88" i="15"/>
  <c r="R88" i="15"/>
  <c r="P88" i="15"/>
  <c r="J83" i="15"/>
  <c r="J82" i="15"/>
  <c r="F82" i="15"/>
  <c r="F80" i="15"/>
  <c r="E78" i="15"/>
  <c r="J59" i="15"/>
  <c r="J58" i="15"/>
  <c r="F58" i="15"/>
  <c r="F56" i="15"/>
  <c r="E54" i="15"/>
  <c r="J20" i="15"/>
  <c r="E20" i="15"/>
  <c r="F83" i="15"/>
  <c r="J19" i="15"/>
  <c r="J14" i="15"/>
  <c r="J56" i="15" s="1"/>
  <c r="E7" i="15"/>
  <c r="E50" i="15" s="1"/>
  <c r="J39" i="14"/>
  <c r="J38" i="14"/>
  <c r="AY69" i="1"/>
  <c r="J37" i="14"/>
  <c r="AX69" i="1" s="1"/>
  <c r="BI102" i="14"/>
  <c r="BH102" i="14"/>
  <c r="BG102" i="14"/>
  <c r="BF102" i="14"/>
  <c r="T102" i="14"/>
  <c r="R102" i="14"/>
  <c r="P102" i="14"/>
  <c r="BI100" i="14"/>
  <c r="BH100" i="14"/>
  <c r="BG100" i="14"/>
  <c r="BF100" i="14"/>
  <c r="T100" i="14"/>
  <c r="R100" i="14"/>
  <c r="P100" i="14"/>
  <c r="BI98" i="14"/>
  <c r="BH98" i="14"/>
  <c r="BG98" i="14"/>
  <c r="BF98" i="14"/>
  <c r="T98" i="14"/>
  <c r="R98" i="14"/>
  <c r="P98" i="14"/>
  <c r="BI96" i="14"/>
  <c r="BH96" i="14"/>
  <c r="BG96" i="14"/>
  <c r="BF96" i="14"/>
  <c r="T96" i="14"/>
  <c r="R96" i="14"/>
  <c r="P96" i="14"/>
  <c r="BI94" i="14"/>
  <c r="BH94" i="14"/>
  <c r="BG94" i="14"/>
  <c r="BF94" i="14"/>
  <c r="T94" i="14"/>
  <c r="R94" i="14"/>
  <c r="P94" i="14"/>
  <c r="BI92" i="14"/>
  <c r="BH92" i="14"/>
  <c r="BG92" i="14"/>
  <c r="BF92" i="14"/>
  <c r="T92" i="14"/>
  <c r="R92" i="14"/>
  <c r="P92" i="14"/>
  <c r="BI90" i="14"/>
  <c r="BH90" i="14"/>
  <c r="BG90" i="14"/>
  <c r="BF90" i="14"/>
  <c r="T90" i="14"/>
  <c r="R90" i="14"/>
  <c r="P90" i="14"/>
  <c r="BI88" i="14"/>
  <c r="BH88" i="14"/>
  <c r="BG88" i="14"/>
  <c r="BF88" i="14"/>
  <c r="T88" i="14"/>
  <c r="R88" i="14"/>
  <c r="P88" i="14"/>
  <c r="J83" i="14"/>
  <c r="J82" i="14"/>
  <c r="F82" i="14"/>
  <c r="F80" i="14"/>
  <c r="E78" i="14"/>
  <c r="J59" i="14"/>
  <c r="J58" i="14"/>
  <c r="F58" i="14"/>
  <c r="F56" i="14"/>
  <c r="E54" i="14"/>
  <c r="J20" i="14"/>
  <c r="E20" i="14"/>
  <c r="F83" i="14" s="1"/>
  <c r="J19" i="14"/>
  <c r="J14" i="14"/>
  <c r="J80" i="14" s="1"/>
  <c r="E7" i="14"/>
  <c r="E74" i="14"/>
  <c r="J39" i="13"/>
  <c r="J38" i="13"/>
  <c r="AY68" i="1" s="1"/>
  <c r="J37" i="13"/>
  <c r="AX68" i="1" s="1"/>
  <c r="BI158" i="13"/>
  <c r="BH158" i="13"/>
  <c r="BG158" i="13"/>
  <c r="BF158" i="13"/>
  <c r="T158" i="13"/>
  <c r="T157" i="13"/>
  <c r="R158" i="13"/>
  <c r="R157" i="13"/>
  <c r="P158" i="13"/>
  <c r="P157" i="13" s="1"/>
  <c r="BI153" i="13"/>
  <c r="BH153" i="13"/>
  <c r="BG153" i="13"/>
  <c r="BF153" i="13"/>
  <c r="T153" i="13"/>
  <c r="R153" i="13"/>
  <c r="P153" i="13"/>
  <c r="BI148" i="13"/>
  <c r="BH148" i="13"/>
  <c r="BG148" i="13"/>
  <c r="BF148" i="13"/>
  <c r="T148" i="13"/>
  <c r="R148" i="13"/>
  <c r="P148" i="13"/>
  <c r="BI140" i="13"/>
  <c r="BH140" i="13"/>
  <c r="BG140" i="13"/>
  <c r="BF140" i="13"/>
  <c r="T140" i="13"/>
  <c r="R140" i="13"/>
  <c r="P140" i="13"/>
  <c r="BI134" i="13"/>
  <c r="BH134" i="13"/>
  <c r="BG134" i="13"/>
  <c r="BF134" i="13"/>
  <c r="T134" i="13"/>
  <c r="R134" i="13"/>
  <c r="P134" i="13"/>
  <c r="BI128" i="13"/>
  <c r="BH128" i="13"/>
  <c r="BG128" i="13"/>
  <c r="BF128" i="13"/>
  <c r="T128" i="13"/>
  <c r="R128" i="13"/>
  <c r="P128" i="13"/>
  <c r="BI121" i="13"/>
  <c r="BH121" i="13"/>
  <c r="BG121" i="13"/>
  <c r="BF121" i="13"/>
  <c r="T121" i="13"/>
  <c r="R121" i="13"/>
  <c r="P121" i="13"/>
  <c r="BI114" i="13"/>
  <c r="BH114" i="13"/>
  <c r="BG114" i="13"/>
  <c r="BF114" i="13"/>
  <c r="T114" i="13"/>
  <c r="R114" i="13"/>
  <c r="P114" i="13"/>
  <c r="BI107" i="13"/>
  <c r="BH107" i="13"/>
  <c r="BG107" i="13"/>
  <c r="BF107" i="13"/>
  <c r="T107" i="13"/>
  <c r="R107" i="13"/>
  <c r="P107" i="13"/>
  <c r="BI100" i="13"/>
  <c r="BH100" i="13"/>
  <c r="BG100" i="13"/>
  <c r="BF100" i="13"/>
  <c r="T100" i="13"/>
  <c r="R100" i="13"/>
  <c r="P100" i="13"/>
  <c r="BI92" i="13"/>
  <c r="BH92" i="13"/>
  <c r="BG92" i="13"/>
  <c r="BF92" i="13"/>
  <c r="T92" i="13"/>
  <c r="R92" i="13"/>
  <c r="P92" i="13"/>
  <c r="J86" i="13"/>
  <c r="J85" i="13"/>
  <c r="F85" i="13"/>
  <c r="F83" i="13"/>
  <c r="E81" i="13"/>
  <c r="J59" i="13"/>
  <c r="J58" i="13"/>
  <c r="F58" i="13"/>
  <c r="F56" i="13"/>
  <c r="E54" i="13"/>
  <c r="J20" i="13"/>
  <c r="E20" i="13"/>
  <c r="F86" i="13"/>
  <c r="J19" i="13"/>
  <c r="J14" i="13"/>
  <c r="J83" i="13" s="1"/>
  <c r="E7" i="13"/>
  <c r="E77" i="13" s="1"/>
  <c r="J39" i="12"/>
  <c r="J38" i="12"/>
  <c r="AY67" i="1" s="1"/>
  <c r="J37" i="12"/>
  <c r="AX67" i="1"/>
  <c r="BI296" i="12"/>
  <c r="BH296" i="12"/>
  <c r="BG296" i="12"/>
  <c r="BF296" i="12"/>
  <c r="T296" i="12"/>
  <c r="R296" i="12"/>
  <c r="P296" i="12"/>
  <c r="BI292" i="12"/>
  <c r="BH292" i="12"/>
  <c r="BG292" i="12"/>
  <c r="BF292" i="12"/>
  <c r="T292" i="12"/>
  <c r="R292" i="12"/>
  <c r="P292" i="12"/>
  <c r="BI285" i="12"/>
  <c r="BH285" i="12"/>
  <c r="BG285" i="12"/>
  <c r="BF285" i="12"/>
  <c r="T285" i="12"/>
  <c r="R285" i="12"/>
  <c r="P285" i="12"/>
  <c r="BI282" i="12"/>
  <c r="BH282" i="12"/>
  <c r="BG282" i="12"/>
  <c r="BF282" i="12"/>
  <c r="T282" i="12"/>
  <c r="R282" i="12"/>
  <c r="P282" i="12"/>
  <c r="BI277" i="12"/>
  <c r="BH277" i="12"/>
  <c r="BG277" i="12"/>
  <c r="BF277" i="12"/>
  <c r="T277" i="12"/>
  <c r="R277" i="12"/>
  <c r="P277" i="12"/>
  <c r="BI273" i="12"/>
  <c r="BH273" i="12"/>
  <c r="BG273" i="12"/>
  <c r="BF273" i="12"/>
  <c r="T273" i="12"/>
  <c r="R273" i="12"/>
  <c r="P273" i="12"/>
  <c r="BI268" i="12"/>
  <c r="BH268" i="12"/>
  <c r="BG268" i="12"/>
  <c r="BF268" i="12"/>
  <c r="T268" i="12"/>
  <c r="R268" i="12"/>
  <c r="P268" i="12"/>
  <c r="BI264" i="12"/>
  <c r="BH264" i="12"/>
  <c r="BG264" i="12"/>
  <c r="BF264" i="12"/>
  <c r="T264" i="12"/>
  <c r="R264" i="12"/>
  <c r="P264" i="12"/>
  <c r="BI260" i="12"/>
  <c r="BH260" i="12"/>
  <c r="BG260" i="12"/>
  <c r="BF260" i="12"/>
  <c r="T260" i="12"/>
  <c r="R260" i="12"/>
  <c r="P260" i="12"/>
  <c r="BI253" i="12"/>
  <c r="BH253" i="12"/>
  <c r="BG253" i="12"/>
  <c r="BF253" i="12"/>
  <c r="T253" i="12"/>
  <c r="R253" i="12"/>
  <c r="P253" i="12"/>
  <c r="BI246" i="12"/>
  <c r="BH246" i="12"/>
  <c r="BG246" i="12"/>
  <c r="BF246" i="12"/>
  <c r="T246" i="12"/>
  <c r="R246" i="12"/>
  <c r="P246" i="12"/>
  <c r="BI239" i="12"/>
  <c r="BH239" i="12"/>
  <c r="BG239" i="12"/>
  <c r="BF239" i="12"/>
  <c r="T239" i="12"/>
  <c r="R239" i="12"/>
  <c r="P239" i="12"/>
  <c r="BI234" i="12"/>
  <c r="BH234" i="12"/>
  <c r="BG234" i="12"/>
  <c r="BF234" i="12"/>
  <c r="T234" i="12"/>
  <c r="R234" i="12"/>
  <c r="P234" i="12"/>
  <c r="BI227" i="12"/>
  <c r="BH227" i="12"/>
  <c r="BG227" i="12"/>
  <c r="BF227" i="12"/>
  <c r="T227" i="12"/>
  <c r="R227" i="12"/>
  <c r="P227" i="12"/>
  <c r="BI220" i="12"/>
  <c r="BH220" i="12"/>
  <c r="BG220" i="12"/>
  <c r="BF220" i="12"/>
  <c r="T220" i="12"/>
  <c r="R220" i="12"/>
  <c r="P220" i="12"/>
  <c r="BI213" i="12"/>
  <c r="BH213" i="12"/>
  <c r="BG213" i="12"/>
  <c r="BF213" i="12"/>
  <c r="T213" i="12"/>
  <c r="R213" i="12"/>
  <c r="P213" i="12"/>
  <c r="BI208" i="12"/>
  <c r="BH208" i="12"/>
  <c r="BG208" i="12"/>
  <c r="BF208" i="12"/>
  <c r="T208" i="12"/>
  <c r="R208" i="12"/>
  <c r="P208" i="12"/>
  <c r="BI204" i="12"/>
  <c r="BH204" i="12"/>
  <c r="BG204" i="12"/>
  <c r="BF204" i="12"/>
  <c r="T204" i="12"/>
  <c r="T203" i="12"/>
  <c r="R204" i="12"/>
  <c r="R203" i="12" s="1"/>
  <c r="P204" i="12"/>
  <c r="P203" i="12"/>
  <c r="BI198" i="12"/>
  <c r="BH198" i="12"/>
  <c r="BG198" i="12"/>
  <c r="BF198" i="12"/>
  <c r="T198" i="12"/>
  <c r="R198" i="12"/>
  <c r="P198" i="12"/>
  <c r="BI194" i="12"/>
  <c r="BH194" i="12"/>
  <c r="BG194" i="12"/>
  <c r="BF194" i="12"/>
  <c r="T194" i="12"/>
  <c r="R194" i="12"/>
  <c r="P194" i="12"/>
  <c r="BI189" i="12"/>
  <c r="BH189" i="12"/>
  <c r="BG189" i="12"/>
  <c r="BF189" i="12"/>
  <c r="T189" i="12"/>
  <c r="R189" i="12"/>
  <c r="P189" i="12"/>
  <c r="BI185" i="12"/>
  <c r="BH185" i="12"/>
  <c r="BG185" i="12"/>
  <c r="BF185" i="12"/>
  <c r="T185" i="12"/>
  <c r="R185" i="12"/>
  <c r="P185" i="12"/>
  <c r="BI177" i="12"/>
  <c r="BH177" i="12"/>
  <c r="BG177" i="12"/>
  <c r="BF177" i="12"/>
  <c r="T177" i="12"/>
  <c r="R177" i="12"/>
  <c r="P177" i="12"/>
  <c r="BI169" i="12"/>
  <c r="BH169" i="12"/>
  <c r="BG169" i="12"/>
  <c r="BF169" i="12"/>
  <c r="T169" i="12"/>
  <c r="R169" i="12"/>
  <c r="P169" i="12"/>
  <c r="BI163" i="12"/>
  <c r="BH163" i="12"/>
  <c r="BG163" i="12"/>
  <c r="BF163" i="12"/>
  <c r="T163" i="12"/>
  <c r="R163" i="12"/>
  <c r="P163" i="12"/>
  <c r="BI155" i="12"/>
  <c r="BH155" i="12"/>
  <c r="BG155" i="12"/>
  <c r="BF155" i="12"/>
  <c r="T155" i="12"/>
  <c r="R155" i="12"/>
  <c r="P155" i="12"/>
  <c r="BI149" i="12"/>
  <c r="BH149" i="12"/>
  <c r="BG149" i="12"/>
  <c r="BF149" i="12"/>
  <c r="T149" i="12"/>
  <c r="R149" i="12"/>
  <c r="P149" i="12"/>
  <c r="BI142" i="12"/>
  <c r="BH142" i="12"/>
  <c r="BG142" i="12"/>
  <c r="BF142" i="12"/>
  <c r="T142" i="12"/>
  <c r="T141" i="12"/>
  <c r="R142" i="12"/>
  <c r="R141" i="12" s="1"/>
  <c r="P142" i="12"/>
  <c r="P141" i="12" s="1"/>
  <c r="BI130" i="12"/>
  <c r="BH130" i="12"/>
  <c r="BG130" i="12"/>
  <c r="BF130" i="12"/>
  <c r="T130" i="12"/>
  <c r="R130" i="12"/>
  <c r="P130" i="12"/>
  <c r="BI120" i="12"/>
  <c r="BH120" i="12"/>
  <c r="BG120" i="12"/>
  <c r="BF120" i="12"/>
  <c r="T120" i="12"/>
  <c r="R120" i="12"/>
  <c r="P120" i="12"/>
  <c r="BI111" i="12"/>
  <c r="BH111" i="12"/>
  <c r="BG111" i="12"/>
  <c r="BF111" i="12"/>
  <c r="T111" i="12"/>
  <c r="R111" i="12"/>
  <c r="P111" i="12"/>
  <c r="BI101" i="12"/>
  <c r="BH101" i="12"/>
  <c r="BG101" i="12"/>
  <c r="BF101" i="12"/>
  <c r="T101" i="12"/>
  <c r="R101" i="12"/>
  <c r="P101" i="12"/>
  <c r="BI97" i="12"/>
  <c r="BH97" i="12"/>
  <c r="BG97" i="12"/>
  <c r="BF97" i="12"/>
  <c r="T97" i="12"/>
  <c r="R97" i="12"/>
  <c r="P97" i="12"/>
  <c r="J91" i="12"/>
  <c r="J90" i="12"/>
  <c r="F90" i="12"/>
  <c r="F88" i="12"/>
  <c r="E86" i="12"/>
  <c r="J59" i="12"/>
  <c r="J58" i="12"/>
  <c r="F58" i="12"/>
  <c r="F56" i="12"/>
  <c r="E54" i="12"/>
  <c r="J20" i="12"/>
  <c r="E20" i="12"/>
  <c r="F91" i="12" s="1"/>
  <c r="J19" i="12"/>
  <c r="J14" i="12"/>
  <c r="J88" i="12"/>
  <c r="E7" i="12"/>
  <c r="E50" i="12" s="1"/>
  <c r="J39" i="11"/>
  <c r="J38" i="11"/>
  <c r="AY66" i="1" s="1"/>
  <c r="J37" i="11"/>
  <c r="AX66" i="1" s="1"/>
  <c r="BI319" i="11"/>
  <c r="BH319" i="11"/>
  <c r="BG319" i="11"/>
  <c r="BF319" i="11"/>
  <c r="T319" i="11"/>
  <c r="R319" i="11"/>
  <c r="P319" i="11"/>
  <c r="BI316" i="11"/>
  <c r="BH316" i="11"/>
  <c r="BG316" i="11"/>
  <c r="BF316" i="11"/>
  <c r="T316" i="11"/>
  <c r="R316" i="11"/>
  <c r="P316" i="11"/>
  <c r="BI311" i="11"/>
  <c r="BH311" i="11"/>
  <c r="BG311" i="11"/>
  <c r="BF311" i="11"/>
  <c r="T311" i="11"/>
  <c r="R311" i="11"/>
  <c r="P311" i="11"/>
  <c r="BI306" i="11"/>
  <c r="BH306" i="11"/>
  <c r="BG306" i="11"/>
  <c r="BF306" i="11"/>
  <c r="T306" i="11"/>
  <c r="R306" i="11"/>
  <c r="P306" i="11"/>
  <c r="BI301" i="11"/>
  <c r="BH301" i="11"/>
  <c r="BG301" i="11"/>
  <c r="BF301" i="11"/>
  <c r="T301" i="11"/>
  <c r="R301" i="11"/>
  <c r="P301" i="11"/>
  <c r="BI296" i="11"/>
  <c r="BH296" i="11"/>
  <c r="BG296" i="11"/>
  <c r="BF296" i="11"/>
  <c r="T296" i="11"/>
  <c r="R296" i="11"/>
  <c r="P296" i="11"/>
  <c r="BI290" i="11"/>
  <c r="BH290" i="11"/>
  <c r="BG290" i="11"/>
  <c r="BF290" i="11"/>
  <c r="T290" i="11"/>
  <c r="R290" i="11"/>
  <c r="P290" i="11"/>
  <c r="BI282" i="11"/>
  <c r="BH282" i="11"/>
  <c r="BG282" i="11"/>
  <c r="BF282" i="11"/>
  <c r="T282" i="11"/>
  <c r="R282" i="11"/>
  <c r="P282" i="11"/>
  <c r="BI274" i="11"/>
  <c r="BH274" i="11"/>
  <c r="BG274" i="11"/>
  <c r="BF274" i="11"/>
  <c r="T274" i="11"/>
  <c r="R274" i="11"/>
  <c r="P274" i="11"/>
  <c r="BI268" i="11"/>
  <c r="BH268" i="11"/>
  <c r="BG268" i="11"/>
  <c r="BF268" i="11"/>
  <c r="T268" i="11"/>
  <c r="R268" i="11"/>
  <c r="P268" i="11"/>
  <c r="BI259" i="11"/>
  <c r="BH259" i="11"/>
  <c r="BG259" i="11"/>
  <c r="BF259" i="11"/>
  <c r="T259" i="11"/>
  <c r="R259" i="11"/>
  <c r="P259" i="11"/>
  <c r="BI252" i="11"/>
  <c r="BH252" i="11"/>
  <c r="BG252" i="11"/>
  <c r="BF252" i="11"/>
  <c r="T252" i="11"/>
  <c r="R252" i="11"/>
  <c r="P252" i="11"/>
  <c r="BI245" i="11"/>
  <c r="BH245" i="11"/>
  <c r="BG245" i="11"/>
  <c r="BF245" i="11"/>
  <c r="T245" i="11"/>
  <c r="R245" i="11"/>
  <c r="P245" i="11"/>
  <c r="BI239" i="11"/>
  <c r="BH239" i="11"/>
  <c r="BG239" i="11"/>
  <c r="BF239" i="11"/>
  <c r="T239" i="11"/>
  <c r="R239" i="11"/>
  <c r="P239" i="11"/>
  <c r="BI231" i="11"/>
  <c r="BH231" i="11"/>
  <c r="BG231" i="11"/>
  <c r="BF231" i="11"/>
  <c r="T231" i="11"/>
  <c r="R231" i="11"/>
  <c r="P231" i="11"/>
  <c r="BI212" i="11"/>
  <c r="BH212" i="11"/>
  <c r="BG212" i="11"/>
  <c r="BF212" i="11"/>
  <c r="T212" i="11"/>
  <c r="R212" i="11"/>
  <c r="P212" i="11"/>
  <c r="BI194" i="11"/>
  <c r="BH194" i="11"/>
  <c r="BG194" i="11"/>
  <c r="BF194" i="11"/>
  <c r="T194" i="11"/>
  <c r="R194" i="11"/>
  <c r="P194" i="11"/>
  <c r="BI179" i="11"/>
  <c r="BH179" i="11"/>
  <c r="BG179" i="11"/>
  <c r="BF179" i="11"/>
  <c r="T179" i="11"/>
  <c r="R179" i="11"/>
  <c r="P179" i="11"/>
  <c r="BI172" i="11"/>
  <c r="BH172" i="11"/>
  <c r="BG172" i="11"/>
  <c r="BF172" i="11"/>
  <c r="T172" i="11"/>
  <c r="R172" i="11"/>
  <c r="P172" i="11"/>
  <c r="BI151" i="11"/>
  <c r="BH151" i="11"/>
  <c r="BG151" i="11"/>
  <c r="BF151" i="11"/>
  <c r="T151" i="11"/>
  <c r="R151" i="11"/>
  <c r="P151" i="11"/>
  <c r="BI138" i="11"/>
  <c r="BH138" i="11"/>
  <c r="BG138" i="11"/>
  <c r="BF138" i="11"/>
  <c r="T138" i="11"/>
  <c r="R138" i="11"/>
  <c r="P138" i="11"/>
  <c r="BI132" i="11"/>
  <c r="BH132" i="11"/>
  <c r="BG132" i="11"/>
  <c r="BF132" i="11"/>
  <c r="T132" i="11"/>
  <c r="R132" i="11"/>
  <c r="P132" i="11"/>
  <c r="BI113" i="11"/>
  <c r="BH113" i="11"/>
  <c r="BG113" i="11"/>
  <c r="BF113" i="11"/>
  <c r="T113" i="11"/>
  <c r="R113" i="11"/>
  <c r="P113" i="11"/>
  <c r="BI109" i="11"/>
  <c r="BH109" i="11"/>
  <c r="BG109" i="11"/>
  <c r="BF109" i="11"/>
  <c r="T109" i="11"/>
  <c r="R109" i="11"/>
  <c r="P109" i="11"/>
  <c r="BI94" i="11"/>
  <c r="BH94" i="11"/>
  <c r="BG94" i="11"/>
  <c r="BF94" i="11"/>
  <c r="T94" i="11"/>
  <c r="R94" i="11"/>
  <c r="P94" i="11"/>
  <c r="J88" i="11"/>
  <c r="J87" i="11"/>
  <c r="F87" i="11"/>
  <c r="F85" i="11"/>
  <c r="E83" i="11"/>
  <c r="J59" i="11"/>
  <c r="J58" i="11"/>
  <c r="F58" i="11"/>
  <c r="F56" i="11"/>
  <c r="E54" i="11"/>
  <c r="J20" i="11"/>
  <c r="E20" i="11"/>
  <c r="F88" i="11" s="1"/>
  <c r="J19" i="11"/>
  <c r="J14" i="11"/>
  <c r="J56" i="11"/>
  <c r="E7" i="11"/>
  <c r="E79" i="11"/>
  <c r="J41" i="10"/>
  <c r="J40" i="10"/>
  <c r="AY65" i="1"/>
  <c r="J39" i="10"/>
  <c r="AX65" i="1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30" i="10"/>
  <c r="BH130" i="10"/>
  <c r="BG130" i="10"/>
  <c r="BF130" i="10"/>
  <c r="T130" i="10"/>
  <c r="R130" i="10"/>
  <c r="P130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BI120" i="10"/>
  <c r="BH120" i="10"/>
  <c r="BG120" i="10"/>
  <c r="BF120" i="10"/>
  <c r="T120" i="10"/>
  <c r="R120" i="10"/>
  <c r="P120" i="10"/>
  <c r="BI118" i="10"/>
  <c r="BH118" i="10"/>
  <c r="BG118" i="10"/>
  <c r="BF118" i="10"/>
  <c r="T118" i="10"/>
  <c r="R118" i="10"/>
  <c r="P118" i="10"/>
  <c r="BI116" i="10"/>
  <c r="BH116" i="10"/>
  <c r="BG116" i="10"/>
  <c r="BF116" i="10"/>
  <c r="T116" i="10"/>
  <c r="R116" i="10"/>
  <c r="P116" i="10"/>
  <c r="BI114" i="10"/>
  <c r="BH114" i="10"/>
  <c r="BG114" i="10"/>
  <c r="BF114" i="10"/>
  <c r="T114" i="10"/>
  <c r="R114" i="10"/>
  <c r="P114" i="10"/>
  <c r="BI112" i="10"/>
  <c r="BH112" i="10"/>
  <c r="BG112" i="10"/>
  <c r="BF112" i="10"/>
  <c r="T112" i="10"/>
  <c r="R112" i="10"/>
  <c r="P112" i="10"/>
  <c r="BI110" i="10"/>
  <c r="BH110" i="10"/>
  <c r="BG110" i="10"/>
  <c r="BF110" i="10"/>
  <c r="T110" i="10"/>
  <c r="R110" i="10"/>
  <c r="P110" i="10"/>
  <c r="BI108" i="10"/>
  <c r="BH108" i="10"/>
  <c r="BG108" i="10"/>
  <c r="BF108" i="10"/>
  <c r="T108" i="10"/>
  <c r="R108" i="10"/>
  <c r="P108" i="10"/>
  <c r="BI106" i="10"/>
  <c r="BH106" i="10"/>
  <c r="BG106" i="10"/>
  <c r="BF106" i="10"/>
  <c r="T106" i="10"/>
  <c r="R106" i="10"/>
  <c r="P106" i="10"/>
  <c r="BI104" i="10"/>
  <c r="BH104" i="10"/>
  <c r="BG104" i="10"/>
  <c r="BF104" i="10"/>
  <c r="T104" i="10"/>
  <c r="R104" i="10"/>
  <c r="P104" i="10"/>
  <c r="BI102" i="10"/>
  <c r="BH102" i="10"/>
  <c r="BG102" i="10"/>
  <c r="BF102" i="10"/>
  <c r="T102" i="10"/>
  <c r="R102" i="10"/>
  <c r="P102" i="10"/>
  <c r="BI100" i="10"/>
  <c r="BH100" i="10"/>
  <c r="BG100" i="10"/>
  <c r="BF100" i="10"/>
  <c r="T100" i="10"/>
  <c r="R100" i="10"/>
  <c r="P100" i="10"/>
  <c r="BI98" i="10"/>
  <c r="BH98" i="10"/>
  <c r="BG98" i="10"/>
  <c r="BF98" i="10"/>
  <c r="T98" i="10"/>
  <c r="R98" i="10"/>
  <c r="P98" i="10"/>
  <c r="BI96" i="10"/>
  <c r="BH96" i="10"/>
  <c r="BG96" i="10"/>
  <c r="BF96" i="10"/>
  <c r="T96" i="10"/>
  <c r="R96" i="10"/>
  <c r="P96" i="10"/>
  <c r="BI94" i="10"/>
  <c r="BH94" i="10"/>
  <c r="BG94" i="10"/>
  <c r="BF94" i="10"/>
  <c r="T94" i="10"/>
  <c r="R94" i="10"/>
  <c r="P94" i="10"/>
  <c r="J89" i="10"/>
  <c r="J88" i="10"/>
  <c r="F88" i="10"/>
  <c r="F86" i="10"/>
  <c r="E84" i="10"/>
  <c r="J63" i="10"/>
  <c r="J62" i="10"/>
  <c r="F62" i="10"/>
  <c r="F60" i="10"/>
  <c r="E58" i="10"/>
  <c r="J22" i="10"/>
  <c r="E22" i="10"/>
  <c r="F63" i="10" s="1"/>
  <c r="J21" i="10"/>
  <c r="J16" i="10"/>
  <c r="J86" i="10" s="1"/>
  <c r="E7" i="10"/>
  <c r="E52" i="10"/>
  <c r="J41" i="9"/>
  <c r="J40" i="9"/>
  <c r="AY64" i="1" s="1"/>
  <c r="J39" i="9"/>
  <c r="AX64" i="1" s="1"/>
  <c r="BI556" i="9"/>
  <c r="BH556" i="9"/>
  <c r="BG556" i="9"/>
  <c r="BF556" i="9"/>
  <c r="T556" i="9"/>
  <c r="R556" i="9"/>
  <c r="P556" i="9"/>
  <c r="P545" i="9"/>
  <c r="BI546" i="9"/>
  <c r="BH546" i="9"/>
  <c r="BG546" i="9"/>
  <c r="BF546" i="9"/>
  <c r="T546" i="9"/>
  <c r="R546" i="9"/>
  <c r="P546" i="9"/>
  <c r="BI542" i="9"/>
  <c r="BH542" i="9"/>
  <c r="BG542" i="9"/>
  <c r="BF542" i="9"/>
  <c r="T542" i="9"/>
  <c r="R542" i="9"/>
  <c r="P542" i="9"/>
  <c r="BI534" i="9"/>
  <c r="BH534" i="9"/>
  <c r="BG534" i="9"/>
  <c r="BF534" i="9"/>
  <c r="T534" i="9"/>
  <c r="R534" i="9"/>
  <c r="P534" i="9"/>
  <c r="BI528" i="9"/>
  <c r="BH528" i="9"/>
  <c r="BG528" i="9"/>
  <c r="BF528" i="9"/>
  <c r="T528" i="9"/>
  <c r="R528" i="9"/>
  <c r="P528" i="9"/>
  <c r="BI520" i="9"/>
  <c r="BH520" i="9"/>
  <c r="BG520" i="9"/>
  <c r="BF520" i="9"/>
  <c r="T520" i="9"/>
  <c r="R520" i="9"/>
  <c r="P520" i="9"/>
  <c r="BI514" i="9"/>
  <c r="BH514" i="9"/>
  <c r="BG514" i="9"/>
  <c r="BF514" i="9"/>
  <c r="T514" i="9"/>
  <c r="R514" i="9"/>
  <c r="P514" i="9"/>
  <c r="BI510" i="9"/>
  <c r="BH510" i="9"/>
  <c r="BG510" i="9"/>
  <c r="BF510" i="9"/>
  <c r="T510" i="9"/>
  <c r="R510" i="9"/>
  <c r="P510" i="9"/>
  <c r="BI506" i="9"/>
  <c r="BH506" i="9"/>
  <c r="BG506" i="9"/>
  <c r="BF506" i="9"/>
  <c r="T506" i="9"/>
  <c r="R506" i="9"/>
  <c r="P506" i="9"/>
  <c r="BI502" i="9"/>
  <c r="BH502" i="9"/>
  <c r="BG502" i="9"/>
  <c r="BF502" i="9"/>
  <c r="T502" i="9"/>
  <c r="R502" i="9"/>
  <c r="P502" i="9"/>
  <c r="BI498" i="9"/>
  <c r="BH498" i="9"/>
  <c r="BG498" i="9"/>
  <c r="BF498" i="9"/>
  <c r="T498" i="9"/>
  <c r="R498" i="9"/>
  <c r="P498" i="9"/>
  <c r="BI494" i="9"/>
  <c r="BH494" i="9"/>
  <c r="BG494" i="9"/>
  <c r="BF494" i="9"/>
  <c r="T494" i="9"/>
  <c r="R494" i="9"/>
  <c r="P494" i="9"/>
  <c r="BI485" i="9"/>
  <c r="BH485" i="9"/>
  <c r="BG485" i="9"/>
  <c r="BF485" i="9"/>
  <c r="T485" i="9"/>
  <c r="R485" i="9"/>
  <c r="P485" i="9"/>
  <c r="BI482" i="9"/>
  <c r="BH482" i="9"/>
  <c r="BG482" i="9"/>
  <c r="BF482" i="9"/>
  <c r="T482" i="9"/>
  <c r="R482" i="9"/>
  <c r="P482" i="9"/>
  <c r="BI479" i="9"/>
  <c r="BH479" i="9"/>
  <c r="BG479" i="9"/>
  <c r="BF479" i="9"/>
  <c r="T479" i="9"/>
  <c r="R479" i="9"/>
  <c r="P479" i="9"/>
  <c r="BI474" i="9"/>
  <c r="BH474" i="9"/>
  <c r="BG474" i="9"/>
  <c r="BF474" i="9"/>
  <c r="T474" i="9"/>
  <c r="R474" i="9"/>
  <c r="P474" i="9"/>
  <c r="BI470" i="9"/>
  <c r="BH470" i="9"/>
  <c r="BG470" i="9"/>
  <c r="BF470" i="9"/>
  <c r="T470" i="9"/>
  <c r="R470" i="9"/>
  <c r="P470" i="9"/>
  <c r="BI466" i="9"/>
  <c r="BH466" i="9"/>
  <c r="BG466" i="9"/>
  <c r="BF466" i="9"/>
  <c r="T466" i="9"/>
  <c r="R466" i="9"/>
  <c r="P466" i="9"/>
  <c r="BI459" i="9"/>
  <c r="BH459" i="9"/>
  <c r="BG459" i="9"/>
  <c r="BF459" i="9"/>
  <c r="T459" i="9"/>
  <c r="R459" i="9"/>
  <c r="P459" i="9"/>
  <c r="BI455" i="9"/>
  <c r="BH455" i="9"/>
  <c r="BG455" i="9"/>
  <c r="BF455" i="9"/>
  <c r="T455" i="9"/>
  <c r="R455" i="9"/>
  <c r="P455" i="9"/>
  <c r="BI451" i="9"/>
  <c r="BH451" i="9"/>
  <c r="BG451" i="9"/>
  <c r="BF451" i="9"/>
  <c r="T451" i="9"/>
  <c r="R451" i="9"/>
  <c r="P451" i="9"/>
  <c r="BI444" i="9"/>
  <c r="BH444" i="9"/>
  <c r="BG444" i="9"/>
  <c r="BF444" i="9"/>
  <c r="T444" i="9"/>
  <c r="R444" i="9"/>
  <c r="P444" i="9"/>
  <c r="BI441" i="9"/>
  <c r="BH441" i="9"/>
  <c r="BG441" i="9"/>
  <c r="BF441" i="9"/>
  <c r="T441" i="9"/>
  <c r="R441" i="9"/>
  <c r="P441" i="9"/>
  <c r="BI437" i="9"/>
  <c r="BH437" i="9"/>
  <c r="BG437" i="9"/>
  <c r="BF437" i="9"/>
  <c r="T437" i="9"/>
  <c r="R437" i="9"/>
  <c r="P437" i="9"/>
  <c r="BI434" i="9"/>
  <c r="BH434" i="9"/>
  <c r="BG434" i="9"/>
  <c r="BF434" i="9"/>
  <c r="T434" i="9"/>
  <c r="R434" i="9"/>
  <c r="P434" i="9"/>
  <c r="BI430" i="9"/>
  <c r="BH430" i="9"/>
  <c r="BG430" i="9"/>
  <c r="BF430" i="9"/>
  <c r="T430" i="9"/>
  <c r="R430" i="9"/>
  <c r="P430" i="9"/>
  <c r="BI427" i="9"/>
  <c r="BH427" i="9"/>
  <c r="BG427" i="9"/>
  <c r="BF427" i="9"/>
  <c r="T427" i="9"/>
  <c r="R427" i="9"/>
  <c r="P427" i="9"/>
  <c r="BI423" i="9"/>
  <c r="BH423" i="9"/>
  <c r="BG423" i="9"/>
  <c r="BF423" i="9"/>
  <c r="T423" i="9"/>
  <c r="R423" i="9"/>
  <c r="P423" i="9"/>
  <c r="BI421" i="9"/>
  <c r="BH421" i="9"/>
  <c r="BG421" i="9"/>
  <c r="BF421" i="9"/>
  <c r="T421" i="9"/>
  <c r="R421" i="9"/>
  <c r="P421" i="9"/>
  <c r="BI417" i="9"/>
  <c r="BH417" i="9"/>
  <c r="BG417" i="9"/>
  <c r="BF417" i="9"/>
  <c r="T417" i="9"/>
  <c r="R417" i="9"/>
  <c r="P417" i="9"/>
  <c r="BI413" i="9"/>
  <c r="BH413" i="9"/>
  <c r="BG413" i="9"/>
  <c r="BF413" i="9"/>
  <c r="T413" i="9"/>
  <c r="R413" i="9"/>
  <c r="P413" i="9"/>
  <c r="BI409" i="9"/>
  <c r="BH409" i="9"/>
  <c r="BG409" i="9"/>
  <c r="BF409" i="9"/>
  <c r="T409" i="9"/>
  <c r="R409" i="9"/>
  <c r="P409" i="9"/>
  <c r="BI403" i="9"/>
  <c r="BH403" i="9"/>
  <c r="BG403" i="9"/>
  <c r="BF403" i="9"/>
  <c r="T403" i="9"/>
  <c r="R403" i="9"/>
  <c r="P403" i="9"/>
  <c r="BI399" i="9"/>
  <c r="BH399" i="9"/>
  <c r="BG399" i="9"/>
  <c r="BF399" i="9"/>
  <c r="T399" i="9"/>
  <c r="R399" i="9"/>
  <c r="P399" i="9"/>
  <c r="BI394" i="9"/>
  <c r="BH394" i="9"/>
  <c r="BG394" i="9"/>
  <c r="BF394" i="9"/>
  <c r="T394" i="9"/>
  <c r="R394" i="9"/>
  <c r="P394" i="9"/>
  <c r="BI389" i="9"/>
  <c r="BH389" i="9"/>
  <c r="BG389" i="9"/>
  <c r="BF389" i="9"/>
  <c r="T389" i="9"/>
  <c r="R389" i="9"/>
  <c r="P389" i="9"/>
  <c r="BI380" i="9"/>
  <c r="BH380" i="9"/>
  <c r="BG380" i="9"/>
  <c r="BF380" i="9"/>
  <c r="T380" i="9"/>
  <c r="T379" i="9"/>
  <c r="R380" i="9"/>
  <c r="R379" i="9" s="1"/>
  <c r="P380" i="9"/>
  <c r="P379" i="9"/>
  <c r="BI376" i="9"/>
  <c r="BH376" i="9"/>
  <c r="BG376" i="9"/>
  <c r="BF376" i="9"/>
  <c r="T376" i="9"/>
  <c r="R376" i="9"/>
  <c r="P376" i="9"/>
  <c r="BI369" i="9"/>
  <c r="BH369" i="9"/>
  <c r="BG369" i="9"/>
  <c r="BF369" i="9"/>
  <c r="T369" i="9"/>
  <c r="R369" i="9"/>
  <c r="P369" i="9"/>
  <c r="BI363" i="9"/>
  <c r="BH363" i="9"/>
  <c r="BG363" i="9"/>
  <c r="BF363" i="9"/>
  <c r="T363" i="9"/>
  <c r="R363" i="9"/>
  <c r="P363" i="9"/>
  <c r="BI356" i="9"/>
  <c r="BH356" i="9"/>
  <c r="BG356" i="9"/>
  <c r="BF356" i="9"/>
  <c r="T356" i="9"/>
  <c r="R356" i="9"/>
  <c r="P356" i="9"/>
  <c r="BI348" i="9"/>
  <c r="BH348" i="9"/>
  <c r="BG348" i="9"/>
  <c r="BF348" i="9"/>
  <c r="T348" i="9"/>
  <c r="R348" i="9"/>
  <c r="P348" i="9"/>
  <c r="BI344" i="9"/>
  <c r="BH344" i="9"/>
  <c r="BG344" i="9"/>
  <c r="BF344" i="9"/>
  <c r="T344" i="9"/>
  <c r="R344" i="9"/>
  <c r="P344" i="9"/>
  <c r="BI340" i="9"/>
  <c r="BH340" i="9"/>
  <c r="BG340" i="9"/>
  <c r="BF340" i="9"/>
  <c r="T340" i="9"/>
  <c r="R340" i="9"/>
  <c r="P340" i="9"/>
  <c r="BI333" i="9"/>
  <c r="BH333" i="9"/>
  <c r="BG333" i="9"/>
  <c r="BF333" i="9"/>
  <c r="T333" i="9"/>
  <c r="R333" i="9"/>
  <c r="P333" i="9"/>
  <c r="BI326" i="9"/>
  <c r="BH326" i="9"/>
  <c r="BG326" i="9"/>
  <c r="BF326" i="9"/>
  <c r="T326" i="9"/>
  <c r="R326" i="9"/>
  <c r="P326" i="9"/>
  <c r="BI311" i="9"/>
  <c r="BH311" i="9"/>
  <c r="BG311" i="9"/>
  <c r="BF311" i="9"/>
  <c r="T311" i="9"/>
  <c r="R311" i="9"/>
  <c r="P311" i="9"/>
  <c r="BI307" i="9"/>
  <c r="BH307" i="9"/>
  <c r="BG307" i="9"/>
  <c r="BF307" i="9"/>
  <c r="T307" i="9"/>
  <c r="R307" i="9"/>
  <c r="P307" i="9"/>
  <c r="BI303" i="9"/>
  <c r="BH303" i="9"/>
  <c r="BG303" i="9"/>
  <c r="BF303" i="9"/>
  <c r="T303" i="9"/>
  <c r="R303" i="9"/>
  <c r="P303" i="9"/>
  <c r="BI299" i="9"/>
  <c r="BH299" i="9"/>
  <c r="BG299" i="9"/>
  <c r="BF299" i="9"/>
  <c r="T299" i="9"/>
  <c r="R299" i="9"/>
  <c r="P299" i="9"/>
  <c r="BI295" i="9"/>
  <c r="BH295" i="9"/>
  <c r="BG295" i="9"/>
  <c r="BF295" i="9"/>
  <c r="T295" i="9"/>
  <c r="T294" i="9" s="1"/>
  <c r="R295" i="9"/>
  <c r="R294" i="9" s="1"/>
  <c r="P295" i="9"/>
  <c r="P294" i="9"/>
  <c r="BI289" i="9"/>
  <c r="BH289" i="9"/>
  <c r="BG289" i="9"/>
  <c r="BF289" i="9"/>
  <c r="T289" i="9"/>
  <c r="R289" i="9"/>
  <c r="P289" i="9"/>
  <c r="BI284" i="9"/>
  <c r="BH284" i="9"/>
  <c r="BG284" i="9"/>
  <c r="BF284" i="9"/>
  <c r="T284" i="9"/>
  <c r="R284" i="9"/>
  <c r="P284" i="9"/>
  <c r="BI279" i="9"/>
  <c r="BH279" i="9"/>
  <c r="BG279" i="9"/>
  <c r="BF279" i="9"/>
  <c r="T279" i="9"/>
  <c r="R279" i="9"/>
  <c r="P279" i="9"/>
  <c r="BI275" i="9"/>
  <c r="BH275" i="9"/>
  <c r="BG275" i="9"/>
  <c r="BF275" i="9"/>
  <c r="T275" i="9"/>
  <c r="R275" i="9"/>
  <c r="P275" i="9"/>
  <c r="BI271" i="9"/>
  <c r="BH271" i="9"/>
  <c r="BG271" i="9"/>
  <c r="BF271" i="9"/>
  <c r="T271" i="9"/>
  <c r="R271" i="9"/>
  <c r="P271" i="9"/>
  <c r="BI269" i="9"/>
  <c r="BH269" i="9"/>
  <c r="BG269" i="9"/>
  <c r="BF269" i="9"/>
  <c r="T269" i="9"/>
  <c r="R269" i="9"/>
  <c r="P269" i="9"/>
  <c r="BI267" i="9"/>
  <c r="BH267" i="9"/>
  <c r="BG267" i="9"/>
  <c r="BF267" i="9"/>
  <c r="T267" i="9"/>
  <c r="R267" i="9"/>
  <c r="P267" i="9"/>
  <c r="BI265" i="9"/>
  <c r="BH265" i="9"/>
  <c r="BG265" i="9"/>
  <c r="BF265" i="9"/>
  <c r="T265" i="9"/>
  <c r="R265" i="9"/>
  <c r="P265" i="9"/>
  <c r="BI263" i="9"/>
  <c r="BH263" i="9"/>
  <c r="BG263" i="9"/>
  <c r="BF263" i="9"/>
  <c r="T263" i="9"/>
  <c r="R263" i="9"/>
  <c r="P263" i="9"/>
  <c r="BI254" i="9"/>
  <c r="BH254" i="9"/>
  <c r="BG254" i="9"/>
  <c r="BF254" i="9"/>
  <c r="T254" i="9"/>
  <c r="R254" i="9"/>
  <c r="P254" i="9"/>
  <c r="BI247" i="9"/>
  <c r="BH247" i="9"/>
  <c r="BG247" i="9"/>
  <c r="BF247" i="9"/>
  <c r="T247" i="9"/>
  <c r="R247" i="9"/>
  <c r="P247" i="9"/>
  <c r="BI237" i="9"/>
  <c r="BH237" i="9"/>
  <c r="BG237" i="9"/>
  <c r="BF237" i="9"/>
  <c r="T237" i="9"/>
  <c r="R237" i="9"/>
  <c r="P237" i="9"/>
  <c r="BI227" i="9"/>
  <c r="BH227" i="9"/>
  <c r="BG227" i="9"/>
  <c r="BF227" i="9"/>
  <c r="T227" i="9"/>
  <c r="R227" i="9"/>
  <c r="P227" i="9"/>
  <c r="BI219" i="9"/>
  <c r="BH219" i="9"/>
  <c r="BG219" i="9"/>
  <c r="BF219" i="9"/>
  <c r="T219" i="9"/>
  <c r="R219" i="9"/>
  <c r="P219" i="9"/>
  <c r="BI210" i="9"/>
  <c r="BH210" i="9"/>
  <c r="BG210" i="9"/>
  <c r="BF210" i="9"/>
  <c r="T210" i="9"/>
  <c r="R210" i="9"/>
  <c r="P210" i="9"/>
  <c r="BI201" i="9"/>
  <c r="BH201" i="9"/>
  <c r="BG201" i="9"/>
  <c r="BF201" i="9"/>
  <c r="T201" i="9"/>
  <c r="R201" i="9"/>
  <c r="P201" i="9"/>
  <c r="BI194" i="9"/>
  <c r="BH194" i="9"/>
  <c r="BG194" i="9"/>
  <c r="BF194" i="9"/>
  <c r="T194" i="9"/>
  <c r="R194" i="9"/>
  <c r="P194" i="9"/>
  <c r="BI168" i="9"/>
  <c r="BH168" i="9"/>
  <c r="BG168" i="9"/>
  <c r="BF168" i="9"/>
  <c r="T168" i="9"/>
  <c r="R168" i="9"/>
  <c r="P168" i="9"/>
  <c r="BI151" i="9"/>
  <c r="BH151" i="9"/>
  <c r="BG151" i="9"/>
  <c r="BF151" i="9"/>
  <c r="T151" i="9"/>
  <c r="R151" i="9"/>
  <c r="P151" i="9"/>
  <c r="BI135" i="9"/>
  <c r="BH135" i="9"/>
  <c r="BG135" i="9"/>
  <c r="BF135" i="9"/>
  <c r="T135" i="9"/>
  <c r="R135" i="9"/>
  <c r="P135" i="9"/>
  <c r="BI128" i="9"/>
  <c r="BH128" i="9"/>
  <c r="BG128" i="9"/>
  <c r="BF128" i="9"/>
  <c r="T128" i="9"/>
  <c r="R128" i="9"/>
  <c r="P128" i="9"/>
  <c r="BI107" i="9"/>
  <c r="BH107" i="9"/>
  <c r="BG107" i="9"/>
  <c r="BF107" i="9"/>
  <c r="T107" i="9"/>
  <c r="R107" i="9"/>
  <c r="P107" i="9"/>
  <c r="J101" i="9"/>
  <c r="J100" i="9"/>
  <c r="F100" i="9"/>
  <c r="F98" i="9"/>
  <c r="E96" i="9"/>
  <c r="J63" i="9"/>
  <c r="J62" i="9"/>
  <c r="F62" i="9"/>
  <c r="F60" i="9"/>
  <c r="E58" i="9"/>
  <c r="J22" i="9"/>
  <c r="E22" i="9"/>
  <c r="F101" i="9"/>
  <c r="J21" i="9"/>
  <c r="J16" i="9"/>
  <c r="J98" i="9"/>
  <c r="E7" i="9"/>
  <c r="E90" i="9"/>
  <c r="J41" i="8"/>
  <c r="J40" i="8"/>
  <c r="AY63" i="1"/>
  <c r="J39" i="8"/>
  <c r="AX63" i="1"/>
  <c r="BI964" i="8"/>
  <c r="BH964" i="8"/>
  <c r="BG964" i="8"/>
  <c r="BF964" i="8"/>
  <c r="T964" i="8"/>
  <c r="T963" i="8"/>
  <c r="R964" i="8"/>
  <c r="R963" i="8" s="1"/>
  <c r="P964" i="8"/>
  <c r="P963" i="8"/>
  <c r="BI960" i="8"/>
  <c r="BH960" i="8"/>
  <c r="BG960" i="8"/>
  <c r="BF960" i="8"/>
  <c r="T960" i="8"/>
  <c r="R960" i="8"/>
  <c r="P960" i="8"/>
  <c r="BI950" i="8"/>
  <c r="BH950" i="8"/>
  <c r="BG950" i="8"/>
  <c r="BF950" i="8"/>
  <c r="T950" i="8"/>
  <c r="R950" i="8"/>
  <c r="P950" i="8"/>
  <c r="BI942" i="8"/>
  <c r="BH942" i="8"/>
  <c r="BG942" i="8"/>
  <c r="BF942" i="8"/>
  <c r="T942" i="8"/>
  <c r="R942" i="8"/>
  <c r="P942" i="8"/>
  <c r="BI934" i="8"/>
  <c r="BH934" i="8"/>
  <c r="BG934" i="8"/>
  <c r="BF934" i="8"/>
  <c r="T934" i="8"/>
  <c r="R934" i="8"/>
  <c r="P934" i="8"/>
  <c r="BI929" i="8"/>
  <c r="BH929" i="8"/>
  <c r="BG929" i="8"/>
  <c r="BF929" i="8"/>
  <c r="T929" i="8"/>
  <c r="R929" i="8"/>
  <c r="P929" i="8"/>
  <c r="BI925" i="8"/>
  <c r="BH925" i="8"/>
  <c r="BG925" i="8"/>
  <c r="BF925" i="8"/>
  <c r="T925" i="8"/>
  <c r="R925" i="8"/>
  <c r="P925" i="8"/>
  <c r="BI922" i="8"/>
  <c r="BH922" i="8"/>
  <c r="BG922" i="8"/>
  <c r="BF922" i="8"/>
  <c r="T922" i="8"/>
  <c r="R922" i="8"/>
  <c r="P922" i="8"/>
  <c r="BI919" i="8"/>
  <c r="BH919" i="8"/>
  <c r="BG919" i="8"/>
  <c r="BF919" i="8"/>
  <c r="T919" i="8"/>
  <c r="R919" i="8"/>
  <c r="P919" i="8"/>
  <c r="BI912" i="8"/>
  <c r="BH912" i="8"/>
  <c r="BG912" i="8"/>
  <c r="BF912" i="8"/>
  <c r="T912" i="8"/>
  <c r="R912" i="8"/>
  <c r="P912" i="8"/>
  <c r="BI909" i="8"/>
  <c r="BH909" i="8"/>
  <c r="BG909" i="8"/>
  <c r="BF909" i="8"/>
  <c r="T909" i="8"/>
  <c r="R909" i="8"/>
  <c r="P909" i="8"/>
  <c r="BI904" i="8"/>
  <c r="BH904" i="8"/>
  <c r="BG904" i="8"/>
  <c r="BF904" i="8"/>
  <c r="T904" i="8"/>
  <c r="R904" i="8"/>
  <c r="P904" i="8"/>
  <c r="BI900" i="8"/>
  <c r="BH900" i="8"/>
  <c r="BG900" i="8"/>
  <c r="BF900" i="8"/>
  <c r="T900" i="8"/>
  <c r="R900" i="8"/>
  <c r="P900" i="8"/>
  <c r="BI897" i="8"/>
  <c r="BH897" i="8"/>
  <c r="BG897" i="8"/>
  <c r="BF897" i="8"/>
  <c r="T897" i="8"/>
  <c r="R897" i="8"/>
  <c r="P897" i="8"/>
  <c r="BI894" i="8"/>
  <c r="BH894" i="8"/>
  <c r="BG894" i="8"/>
  <c r="BF894" i="8"/>
  <c r="T894" i="8"/>
  <c r="R894" i="8"/>
  <c r="P894" i="8"/>
  <c r="BI891" i="8"/>
  <c r="BH891" i="8"/>
  <c r="BG891" i="8"/>
  <c r="BF891" i="8"/>
  <c r="T891" i="8"/>
  <c r="R891" i="8"/>
  <c r="P891" i="8"/>
  <c r="BI888" i="8"/>
  <c r="BH888" i="8"/>
  <c r="BG888" i="8"/>
  <c r="BF888" i="8"/>
  <c r="T888" i="8"/>
  <c r="R888" i="8"/>
  <c r="P888" i="8"/>
  <c r="BI880" i="8"/>
  <c r="BH880" i="8"/>
  <c r="BG880" i="8"/>
  <c r="BF880" i="8"/>
  <c r="T880" i="8"/>
  <c r="R880" i="8"/>
  <c r="P880" i="8"/>
  <c r="BI877" i="8"/>
  <c r="BH877" i="8"/>
  <c r="BG877" i="8"/>
  <c r="BF877" i="8"/>
  <c r="T877" i="8"/>
  <c r="R877" i="8"/>
  <c r="P877" i="8"/>
  <c r="BI873" i="8"/>
  <c r="BH873" i="8"/>
  <c r="BG873" i="8"/>
  <c r="BF873" i="8"/>
  <c r="T873" i="8"/>
  <c r="R873" i="8"/>
  <c r="P873" i="8"/>
  <c r="BI869" i="8"/>
  <c r="BH869" i="8"/>
  <c r="BG869" i="8"/>
  <c r="BF869" i="8"/>
  <c r="T869" i="8"/>
  <c r="R869" i="8"/>
  <c r="P869" i="8"/>
  <c r="BI866" i="8"/>
  <c r="BH866" i="8"/>
  <c r="BG866" i="8"/>
  <c r="BF866" i="8"/>
  <c r="T866" i="8"/>
  <c r="R866" i="8"/>
  <c r="P866" i="8"/>
  <c r="BI863" i="8"/>
  <c r="BH863" i="8"/>
  <c r="BG863" i="8"/>
  <c r="BF863" i="8"/>
  <c r="T863" i="8"/>
  <c r="R863" i="8"/>
  <c r="P863" i="8"/>
  <c r="BI860" i="8"/>
  <c r="BH860" i="8"/>
  <c r="BG860" i="8"/>
  <c r="BF860" i="8"/>
  <c r="T860" i="8"/>
  <c r="R860" i="8"/>
  <c r="P860" i="8"/>
  <c r="BI849" i="8"/>
  <c r="BH849" i="8"/>
  <c r="BG849" i="8"/>
  <c r="BF849" i="8"/>
  <c r="T849" i="8"/>
  <c r="R849" i="8"/>
  <c r="P849" i="8"/>
  <c r="BI845" i="8"/>
  <c r="BH845" i="8"/>
  <c r="BG845" i="8"/>
  <c r="BF845" i="8"/>
  <c r="T845" i="8"/>
  <c r="R845" i="8"/>
  <c r="P845" i="8"/>
  <c r="BI841" i="8"/>
  <c r="BH841" i="8"/>
  <c r="BG841" i="8"/>
  <c r="BF841" i="8"/>
  <c r="T841" i="8"/>
  <c r="R841" i="8"/>
  <c r="P841" i="8"/>
  <c r="BI838" i="8"/>
  <c r="BH838" i="8"/>
  <c r="BG838" i="8"/>
  <c r="BF838" i="8"/>
  <c r="T838" i="8"/>
  <c r="R838" i="8"/>
  <c r="P838" i="8"/>
  <c r="BI830" i="8"/>
  <c r="BH830" i="8"/>
  <c r="BG830" i="8"/>
  <c r="BF830" i="8"/>
  <c r="T830" i="8"/>
  <c r="R830" i="8"/>
  <c r="P830" i="8"/>
  <c r="BI826" i="8"/>
  <c r="BH826" i="8"/>
  <c r="BG826" i="8"/>
  <c r="BF826" i="8"/>
  <c r="T826" i="8"/>
  <c r="R826" i="8"/>
  <c r="P826" i="8"/>
  <c r="BI822" i="8"/>
  <c r="BH822" i="8"/>
  <c r="BG822" i="8"/>
  <c r="BF822" i="8"/>
  <c r="T822" i="8"/>
  <c r="R822" i="8"/>
  <c r="P822" i="8"/>
  <c r="BI818" i="8"/>
  <c r="BH818" i="8"/>
  <c r="BG818" i="8"/>
  <c r="BF818" i="8"/>
  <c r="T818" i="8"/>
  <c r="R818" i="8"/>
  <c r="P818" i="8"/>
  <c r="BI815" i="8"/>
  <c r="BH815" i="8"/>
  <c r="BG815" i="8"/>
  <c r="BF815" i="8"/>
  <c r="T815" i="8"/>
  <c r="R815" i="8"/>
  <c r="P815" i="8"/>
  <c r="BI806" i="8"/>
  <c r="BH806" i="8"/>
  <c r="BG806" i="8"/>
  <c r="BF806" i="8"/>
  <c r="T806" i="8"/>
  <c r="R806" i="8"/>
  <c r="P806" i="8"/>
  <c r="BI802" i="8"/>
  <c r="BH802" i="8"/>
  <c r="BG802" i="8"/>
  <c r="BF802" i="8"/>
  <c r="T802" i="8"/>
  <c r="R802" i="8"/>
  <c r="P802" i="8"/>
  <c r="BI798" i="8"/>
  <c r="BH798" i="8"/>
  <c r="BG798" i="8"/>
  <c r="BF798" i="8"/>
  <c r="T798" i="8"/>
  <c r="R798" i="8"/>
  <c r="P798" i="8"/>
  <c r="BI794" i="8"/>
  <c r="BH794" i="8"/>
  <c r="BG794" i="8"/>
  <c r="BF794" i="8"/>
  <c r="T794" i="8"/>
  <c r="R794" i="8"/>
  <c r="P794" i="8"/>
  <c r="BI790" i="8"/>
  <c r="BH790" i="8"/>
  <c r="BG790" i="8"/>
  <c r="BF790" i="8"/>
  <c r="T790" i="8"/>
  <c r="R790" i="8"/>
  <c r="P790" i="8"/>
  <c r="BI786" i="8"/>
  <c r="BH786" i="8"/>
  <c r="BG786" i="8"/>
  <c r="BF786" i="8"/>
  <c r="T786" i="8"/>
  <c r="R786" i="8"/>
  <c r="P786" i="8"/>
  <c r="BI782" i="8"/>
  <c r="BH782" i="8"/>
  <c r="BG782" i="8"/>
  <c r="BF782" i="8"/>
  <c r="T782" i="8"/>
  <c r="R782" i="8"/>
  <c r="P782" i="8"/>
  <c r="BI778" i="8"/>
  <c r="BH778" i="8"/>
  <c r="BG778" i="8"/>
  <c r="BF778" i="8"/>
  <c r="T778" i="8"/>
  <c r="R778" i="8"/>
  <c r="P778" i="8"/>
  <c r="BI766" i="8"/>
  <c r="BH766" i="8"/>
  <c r="BG766" i="8"/>
  <c r="BF766" i="8"/>
  <c r="T766" i="8"/>
  <c r="R766" i="8"/>
  <c r="P766" i="8"/>
  <c r="BI763" i="8"/>
  <c r="BH763" i="8"/>
  <c r="BG763" i="8"/>
  <c r="BF763" i="8"/>
  <c r="T763" i="8"/>
  <c r="R763" i="8"/>
  <c r="P763" i="8"/>
  <c r="BI758" i="8"/>
  <c r="BH758" i="8"/>
  <c r="BG758" i="8"/>
  <c r="BF758" i="8"/>
  <c r="T758" i="8"/>
  <c r="R758" i="8"/>
  <c r="P758" i="8"/>
  <c r="BI755" i="8"/>
  <c r="BH755" i="8"/>
  <c r="BG755" i="8"/>
  <c r="BF755" i="8"/>
  <c r="T755" i="8"/>
  <c r="R755" i="8"/>
  <c r="P755" i="8"/>
  <c r="BI752" i="8"/>
  <c r="BH752" i="8"/>
  <c r="BG752" i="8"/>
  <c r="BF752" i="8"/>
  <c r="T752" i="8"/>
  <c r="R752" i="8"/>
  <c r="P752" i="8"/>
  <c r="BI749" i="8"/>
  <c r="BH749" i="8"/>
  <c r="BG749" i="8"/>
  <c r="BF749" i="8"/>
  <c r="T749" i="8"/>
  <c r="R749" i="8"/>
  <c r="P749" i="8"/>
  <c r="BI746" i="8"/>
  <c r="BH746" i="8"/>
  <c r="BG746" i="8"/>
  <c r="BF746" i="8"/>
  <c r="T746" i="8"/>
  <c r="R746" i="8"/>
  <c r="P746" i="8"/>
  <c r="BI739" i="8"/>
  <c r="BH739" i="8"/>
  <c r="BG739" i="8"/>
  <c r="BF739" i="8"/>
  <c r="T739" i="8"/>
  <c r="R739" i="8"/>
  <c r="P739" i="8"/>
  <c r="BI735" i="8"/>
  <c r="BH735" i="8"/>
  <c r="BG735" i="8"/>
  <c r="BF735" i="8"/>
  <c r="T735" i="8"/>
  <c r="R735" i="8"/>
  <c r="P735" i="8"/>
  <c r="BI731" i="8"/>
  <c r="BH731" i="8"/>
  <c r="BG731" i="8"/>
  <c r="BF731" i="8"/>
  <c r="T731" i="8"/>
  <c r="R731" i="8"/>
  <c r="P731" i="8"/>
  <c r="BI725" i="8"/>
  <c r="BH725" i="8"/>
  <c r="BG725" i="8"/>
  <c r="BF725" i="8"/>
  <c r="T725" i="8"/>
  <c r="R725" i="8"/>
  <c r="P725" i="8"/>
  <c r="BI721" i="8"/>
  <c r="BH721" i="8"/>
  <c r="BG721" i="8"/>
  <c r="BF721" i="8"/>
  <c r="T721" i="8"/>
  <c r="R721" i="8"/>
  <c r="P721" i="8"/>
  <c r="BI717" i="8"/>
  <c r="BH717" i="8"/>
  <c r="BG717" i="8"/>
  <c r="BF717" i="8"/>
  <c r="T717" i="8"/>
  <c r="R717" i="8"/>
  <c r="P717" i="8"/>
  <c r="BI713" i="8"/>
  <c r="BH713" i="8"/>
  <c r="BG713" i="8"/>
  <c r="BF713" i="8"/>
  <c r="T713" i="8"/>
  <c r="R713" i="8"/>
  <c r="P713" i="8"/>
  <c r="BI709" i="8"/>
  <c r="BH709" i="8"/>
  <c r="BG709" i="8"/>
  <c r="BF709" i="8"/>
  <c r="T709" i="8"/>
  <c r="R709" i="8"/>
  <c r="P709" i="8"/>
  <c r="BI705" i="8"/>
  <c r="BH705" i="8"/>
  <c r="BG705" i="8"/>
  <c r="BF705" i="8"/>
  <c r="T705" i="8"/>
  <c r="R705" i="8"/>
  <c r="P705" i="8"/>
  <c r="BI701" i="8"/>
  <c r="BH701" i="8"/>
  <c r="BG701" i="8"/>
  <c r="BF701" i="8"/>
  <c r="T701" i="8"/>
  <c r="R701" i="8"/>
  <c r="P701" i="8"/>
  <c r="BI697" i="8"/>
  <c r="BH697" i="8"/>
  <c r="BG697" i="8"/>
  <c r="BF697" i="8"/>
  <c r="T697" i="8"/>
  <c r="R697" i="8"/>
  <c r="P697" i="8"/>
  <c r="BI693" i="8"/>
  <c r="BH693" i="8"/>
  <c r="BG693" i="8"/>
  <c r="BF693" i="8"/>
  <c r="T693" i="8"/>
  <c r="R693" i="8"/>
  <c r="P693" i="8"/>
  <c r="BI681" i="8"/>
  <c r="BH681" i="8"/>
  <c r="BG681" i="8"/>
  <c r="BF681" i="8"/>
  <c r="T681" i="8"/>
  <c r="R681" i="8"/>
  <c r="P681" i="8"/>
  <c r="BI678" i="8"/>
  <c r="BH678" i="8"/>
  <c r="BG678" i="8"/>
  <c r="BF678" i="8"/>
  <c r="T678" i="8"/>
  <c r="R678" i="8"/>
  <c r="P678" i="8"/>
  <c r="BI675" i="8"/>
  <c r="BH675" i="8"/>
  <c r="BG675" i="8"/>
  <c r="BF675" i="8"/>
  <c r="T675" i="8"/>
  <c r="R675" i="8"/>
  <c r="P675" i="8"/>
  <c r="BI670" i="8"/>
  <c r="BH670" i="8"/>
  <c r="BG670" i="8"/>
  <c r="BF670" i="8"/>
  <c r="T670" i="8"/>
  <c r="R670" i="8"/>
  <c r="P670" i="8"/>
  <c r="BI664" i="8"/>
  <c r="BH664" i="8"/>
  <c r="BG664" i="8"/>
  <c r="BF664" i="8"/>
  <c r="T664" i="8"/>
  <c r="R664" i="8"/>
  <c r="P664" i="8"/>
  <c r="BI656" i="8"/>
  <c r="BH656" i="8"/>
  <c r="BG656" i="8"/>
  <c r="BF656" i="8"/>
  <c r="T656" i="8"/>
  <c r="R656" i="8"/>
  <c r="P656" i="8"/>
  <c r="BI651" i="8"/>
  <c r="BH651" i="8"/>
  <c r="BG651" i="8"/>
  <c r="BF651" i="8"/>
  <c r="T651" i="8"/>
  <c r="R651" i="8"/>
  <c r="P651" i="8"/>
  <c r="BI644" i="8"/>
  <c r="BH644" i="8"/>
  <c r="BG644" i="8"/>
  <c r="BF644" i="8"/>
  <c r="T644" i="8"/>
  <c r="R644" i="8"/>
  <c r="P644" i="8"/>
  <c r="BI640" i="8"/>
  <c r="BH640" i="8"/>
  <c r="BG640" i="8"/>
  <c r="BF640" i="8"/>
  <c r="T640" i="8"/>
  <c r="R640" i="8"/>
  <c r="P640" i="8"/>
  <c r="BI637" i="8"/>
  <c r="BH637" i="8"/>
  <c r="BG637" i="8"/>
  <c r="BF637" i="8"/>
  <c r="T637" i="8"/>
  <c r="R637" i="8"/>
  <c r="P637" i="8"/>
  <c r="BI634" i="8"/>
  <c r="BH634" i="8"/>
  <c r="BG634" i="8"/>
  <c r="BF634" i="8"/>
  <c r="T634" i="8"/>
  <c r="R634" i="8"/>
  <c r="P634" i="8"/>
  <c r="BI631" i="8"/>
  <c r="BH631" i="8"/>
  <c r="BG631" i="8"/>
  <c r="BF631" i="8"/>
  <c r="T631" i="8"/>
  <c r="R631" i="8"/>
  <c r="P631" i="8"/>
  <c r="BI628" i="8"/>
  <c r="BH628" i="8"/>
  <c r="BG628" i="8"/>
  <c r="BF628" i="8"/>
  <c r="T628" i="8"/>
  <c r="R628" i="8"/>
  <c r="P628" i="8"/>
  <c r="BI625" i="8"/>
  <c r="BH625" i="8"/>
  <c r="BG625" i="8"/>
  <c r="BF625" i="8"/>
  <c r="T625" i="8"/>
  <c r="R625" i="8"/>
  <c r="P625" i="8"/>
  <c r="BI622" i="8"/>
  <c r="BH622" i="8"/>
  <c r="BG622" i="8"/>
  <c r="BF622" i="8"/>
  <c r="T622" i="8"/>
  <c r="R622" i="8"/>
  <c r="P622" i="8"/>
  <c r="BI618" i="8"/>
  <c r="BH618" i="8"/>
  <c r="BG618" i="8"/>
  <c r="BF618" i="8"/>
  <c r="T618" i="8"/>
  <c r="R618" i="8"/>
  <c r="P618" i="8"/>
  <c r="BI613" i="8"/>
  <c r="BH613" i="8"/>
  <c r="BG613" i="8"/>
  <c r="BF613" i="8"/>
  <c r="T613" i="8"/>
  <c r="R613" i="8"/>
  <c r="P613" i="8"/>
  <c r="BI610" i="8"/>
  <c r="BH610" i="8"/>
  <c r="BG610" i="8"/>
  <c r="BF610" i="8"/>
  <c r="T610" i="8"/>
  <c r="R610" i="8"/>
  <c r="P610" i="8"/>
  <c r="BI607" i="8"/>
  <c r="BH607" i="8"/>
  <c r="BG607" i="8"/>
  <c r="BF607" i="8"/>
  <c r="T607" i="8"/>
  <c r="R607" i="8"/>
  <c r="P607" i="8"/>
  <c r="BI604" i="8"/>
  <c r="BH604" i="8"/>
  <c r="BG604" i="8"/>
  <c r="BF604" i="8"/>
  <c r="T604" i="8"/>
  <c r="R604" i="8"/>
  <c r="P604" i="8"/>
  <c r="BI599" i="8"/>
  <c r="BH599" i="8"/>
  <c r="BG599" i="8"/>
  <c r="BF599" i="8"/>
  <c r="T599" i="8"/>
  <c r="R599" i="8"/>
  <c r="P599" i="8"/>
  <c r="BI594" i="8"/>
  <c r="BH594" i="8"/>
  <c r="BG594" i="8"/>
  <c r="BF594" i="8"/>
  <c r="T594" i="8"/>
  <c r="R594" i="8"/>
  <c r="P594" i="8"/>
  <c r="BI590" i="8"/>
  <c r="BH590" i="8"/>
  <c r="BG590" i="8"/>
  <c r="BF590" i="8"/>
  <c r="T590" i="8"/>
  <c r="R590" i="8"/>
  <c r="P590" i="8"/>
  <c r="BI586" i="8"/>
  <c r="BH586" i="8"/>
  <c r="BG586" i="8"/>
  <c r="BF586" i="8"/>
  <c r="T586" i="8"/>
  <c r="R586" i="8"/>
  <c r="P586" i="8"/>
  <c r="BI580" i="8"/>
  <c r="BH580" i="8"/>
  <c r="BG580" i="8"/>
  <c r="BF580" i="8"/>
  <c r="T580" i="8"/>
  <c r="R580" i="8"/>
  <c r="P580" i="8"/>
  <c r="BI576" i="8"/>
  <c r="BH576" i="8"/>
  <c r="BG576" i="8"/>
  <c r="BF576" i="8"/>
  <c r="T576" i="8"/>
  <c r="R576" i="8"/>
  <c r="P576" i="8"/>
  <c r="BI572" i="8"/>
  <c r="BH572" i="8"/>
  <c r="BG572" i="8"/>
  <c r="BF572" i="8"/>
  <c r="T572" i="8"/>
  <c r="R572" i="8"/>
  <c r="P572" i="8"/>
  <c r="BI568" i="8"/>
  <c r="BH568" i="8"/>
  <c r="BG568" i="8"/>
  <c r="BF568" i="8"/>
  <c r="T568" i="8"/>
  <c r="T567" i="8"/>
  <c r="R568" i="8"/>
  <c r="R567" i="8" s="1"/>
  <c r="P568" i="8"/>
  <c r="P567" i="8"/>
  <c r="BI565" i="8"/>
  <c r="BH565" i="8"/>
  <c r="BG565" i="8"/>
  <c r="BF565" i="8"/>
  <c r="T565" i="8"/>
  <c r="R565" i="8"/>
  <c r="P565" i="8"/>
  <c r="BI563" i="8"/>
  <c r="BH563" i="8"/>
  <c r="BG563" i="8"/>
  <c r="BF563" i="8"/>
  <c r="T563" i="8"/>
  <c r="R563" i="8"/>
  <c r="P563" i="8"/>
  <c r="BI561" i="8"/>
  <c r="BH561" i="8"/>
  <c r="BG561" i="8"/>
  <c r="BF561" i="8"/>
  <c r="T561" i="8"/>
  <c r="R561" i="8"/>
  <c r="P561" i="8"/>
  <c r="BI558" i="8"/>
  <c r="BH558" i="8"/>
  <c r="BG558" i="8"/>
  <c r="BF558" i="8"/>
  <c r="T558" i="8"/>
  <c r="R558" i="8"/>
  <c r="P558" i="8"/>
  <c r="BI555" i="8"/>
  <c r="BH555" i="8"/>
  <c r="BG555" i="8"/>
  <c r="BF555" i="8"/>
  <c r="T555" i="8"/>
  <c r="R555" i="8"/>
  <c r="P555" i="8"/>
  <c r="BI552" i="8"/>
  <c r="BH552" i="8"/>
  <c r="BG552" i="8"/>
  <c r="BF552" i="8"/>
  <c r="T552" i="8"/>
  <c r="R552" i="8"/>
  <c r="P552" i="8"/>
  <c r="BI549" i="8"/>
  <c r="BH549" i="8"/>
  <c r="BG549" i="8"/>
  <c r="BF549" i="8"/>
  <c r="T549" i="8"/>
  <c r="R549" i="8"/>
  <c r="P549" i="8"/>
  <c r="BI543" i="8"/>
  <c r="BH543" i="8"/>
  <c r="BG543" i="8"/>
  <c r="BF543" i="8"/>
  <c r="T543" i="8"/>
  <c r="R543" i="8"/>
  <c r="P543" i="8"/>
  <c r="BI541" i="8"/>
  <c r="BH541" i="8"/>
  <c r="BG541" i="8"/>
  <c r="BF541" i="8"/>
  <c r="T541" i="8"/>
  <c r="R541" i="8"/>
  <c r="P541" i="8"/>
  <c r="BI529" i="8"/>
  <c r="BH529" i="8"/>
  <c r="BG529" i="8"/>
  <c r="BF529" i="8"/>
  <c r="T529" i="8"/>
  <c r="R529" i="8"/>
  <c r="P529" i="8"/>
  <c r="BI526" i="8"/>
  <c r="BH526" i="8"/>
  <c r="BG526" i="8"/>
  <c r="BF526" i="8"/>
  <c r="T526" i="8"/>
  <c r="R526" i="8"/>
  <c r="P526" i="8"/>
  <c r="BI521" i="8"/>
  <c r="BH521" i="8"/>
  <c r="BG521" i="8"/>
  <c r="BF521" i="8"/>
  <c r="T521" i="8"/>
  <c r="R521" i="8"/>
  <c r="P521" i="8"/>
  <c r="BI515" i="8"/>
  <c r="BH515" i="8"/>
  <c r="BG515" i="8"/>
  <c r="BF515" i="8"/>
  <c r="T515" i="8"/>
  <c r="R515" i="8"/>
  <c r="P515" i="8"/>
  <c r="BI512" i="8"/>
  <c r="BH512" i="8"/>
  <c r="BG512" i="8"/>
  <c r="BF512" i="8"/>
  <c r="T512" i="8"/>
  <c r="R512" i="8"/>
  <c r="P512" i="8"/>
  <c r="BI505" i="8"/>
  <c r="BH505" i="8"/>
  <c r="BG505" i="8"/>
  <c r="BF505" i="8"/>
  <c r="T505" i="8"/>
  <c r="R505" i="8"/>
  <c r="P505" i="8"/>
  <c r="BI498" i="8"/>
  <c r="BH498" i="8"/>
  <c r="BG498" i="8"/>
  <c r="BF498" i="8"/>
  <c r="T498" i="8"/>
  <c r="R498" i="8"/>
  <c r="P498" i="8"/>
  <c r="BI492" i="8"/>
  <c r="BH492" i="8"/>
  <c r="BG492" i="8"/>
  <c r="BF492" i="8"/>
  <c r="T492" i="8"/>
  <c r="R492" i="8"/>
  <c r="P492" i="8"/>
  <c r="BI488" i="8"/>
  <c r="BH488" i="8"/>
  <c r="BG488" i="8"/>
  <c r="BF488" i="8"/>
  <c r="T488" i="8"/>
  <c r="R488" i="8"/>
  <c r="P488" i="8"/>
  <c r="BI480" i="8"/>
  <c r="BH480" i="8"/>
  <c r="BG480" i="8"/>
  <c r="BF480" i="8"/>
  <c r="T480" i="8"/>
  <c r="R480" i="8"/>
  <c r="P480" i="8"/>
  <c r="BI473" i="8"/>
  <c r="BH473" i="8"/>
  <c r="BG473" i="8"/>
  <c r="BF473" i="8"/>
  <c r="T473" i="8"/>
  <c r="R473" i="8"/>
  <c r="P473" i="8"/>
  <c r="BI460" i="8"/>
  <c r="BH460" i="8"/>
  <c r="BG460" i="8"/>
  <c r="BF460" i="8"/>
  <c r="T460" i="8"/>
  <c r="R460" i="8"/>
  <c r="P460" i="8"/>
  <c r="BI455" i="8"/>
  <c r="BH455" i="8"/>
  <c r="BG455" i="8"/>
  <c r="BF455" i="8"/>
  <c r="T455" i="8"/>
  <c r="R455" i="8"/>
  <c r="P455" i="8"/>
  <c r="BI451" i="8"/>
  <c r="BH451" i="8"/>
  <c r="BG451" i="8"/>
  <c r="BF451" i="8"/>
  <c r="T451" i="8"/>
  <c r="R451" i="8"/>
  <c r="P451" i="8"/>
  <c r="BI444" i="8"/>
  <c r="BH444" i="8"/>
  <c r="BG444" i="8"/>
  <c r="BF444" i="8"/>
  <c r="T444" i="8"/>
  <c r="R444" i="8"/>
  <c r="P444" i="8"/>
  <c r="BI438" i="8"/>
  <c r="BH438" i="8"/>
  <c r="BG438" i="8"/>
  <c r="BF438" i="8"/>
  <c r="T438" i="8"/>
  <c r="R438" i="8"/>
  <c r="P438" i="8"/>
  <c r="BI433" i="8"/>
  <c r="BH433" i="8"/>
  <c r="BG433" i="8"/>
  <c r="BF433" i="8"/>
  <c r="T433" i="8"/>
  <c r="R433" i="8"/>
  <c r="P433" i="8"/>
  <c r="BI424" i="8"/>
  <c r="BH424" i="8"/>
  <c r="BG424" i="8"/>
  <c r="BF424" i="8"/>
  <c r="T424" i="8"/>
  <c r="R424" i="8"/>
  <c r="P424" i="8"/>
  <c r="BI417" i="8"/>
  <c r="BH417" i="8"/>
  <c r="BG417" i="8"/>
  <c r="BF417" i="8"/>
  <c r="T417" i="8"/>
  <c r="R417" i="8"/>
  <c r="P417" i="8"/>
  <c r="BI405" i="8"/>
  <c r="BH405" i="8"/>
  <c r="BG405" i="8"/>
  <c r="BF405" i="8"/>
  <c r="T405" i="8"/>
  <c r="T404" i="8" s="1"/>
  <c r="R405" i="8"/>
  <c r="R404" i="8"/>
  <c r="P405" i="8"/>
  <c r="P404" i="8"/>
  <c r="BI358" i="8"/>
  <c r="BH358" i="8"/>
  <c r="BG358" i="8"/>
  <c r="BF358" i="8"/>
  <c r="T358" i="8"/>
  <c r="R358" i="8"/>
  <c r="P358" i="8"/>
  <c r="BI353" i="8"/>
  <c r="BH353" i="8"/>
  <c r="BG353" i="8"/>
  <c r="BF353" i="8"/>
  <c r="T353" i="8"/>
  <c r="R353" i="8"/>
  <c r="P353" i="8"/>
  <c r="BI348" i="8"/>
  <c r="BH348" i="8"/>
  <c r="BG348" i="8"/>
  <c r="BF348" i="8"/>
  <c r="T348" i="8"/>
  <c r="R348" i="8"/>
  <c r="P348" i="8"/>
  <c r="BI343" i="8"/>
  <c r="BH343" i="8"/>
  <c r="BG343" i="8"/>
  <c r="BF343" i="8"/>
  <c r="T343" i="8"/>
  <c r="R343" i="8"/>
  <c r="P343" i="8"/>
  <c r="BI338" i="8"/>
  <c r="BH338" i="8"/>
  <c r="BG338" i="8"/>
  <c r="BF338" i="8"/>
  <c r="T338" i="8"/>
  <c r="R338" i="8"/>
  <c r="P338" i="8"/>
  <c r="BI327" i="8"/>
  <c r="BH327" i="8"/>
  <c r="BG327" i="8"/>
  <c r="BF327" i="8"/>
  <c r="T327" i="8"/>
  <c r="R327" i="8"/>
  <c r="P327" i="8"/>
  <c r="BI319" i="8"/>
  <c r="BH319" i="8"/>
  <c r="BG319" i="8"/>
  <c r="BF319" i="8"/>
  <c r="T319" i="8"/>
  <c r="R319" i="8"/>
  <c r="P319" i="8"/>
  <c r="BI303" i="8"/>
  <c r="BH303" i="8"/>
  <c r="BG303" i="8"/>
  <c r="BF303" i="8"/>
  <c r="T303" i="8"/>
  <c r="R303" i="8"/>
  <c r="P303" i="8"/>
  <c r="BI256" i="8"/>
  <c r="BH256" i="8"/>
  <c r="BG256" i="8"/>
  <c r="BF256" i="8"/>
  <c r="T256" i="8"/>
  <c r="R256" i="8"/>
  <c r="P256" i="8"/>
  <c r="BI247" i="8"/>
  <c r="BH247" i="8"/>
  <c r="BG247" i="8"/>
  <c r="BF247" i="8"/>
  <c r="T247" i="8"/>
  <c r="R247" i="8"/>
  <c r="P247" i="8"/>
  <c r="BI241" i="8"/>
  <c r="BH241" i="8"/>
  <c r="BG241" i="8"/>
  <c r="BF241" i="8"/>
  <c r="T241" i="8"/>
  <c r="R241" i="8"/>
  <c r="P241" i="8"/>
  <c r="BI226" i="8"/>
  <c r="BH226" i="8"/>
  <c r="BG226" i="8"/>
  <c r="BF226" i="8"/>
  <c r="T226" i="8"/>
  <c r="R226" i="8"/>
  <c r="P226" i="8"/>
  <c r="BI180" i="8"/>
  <c r="BH180" i="8"/>
  <c r="BG180" i="8"/>
  <c r="BF180" i="8"/>
  <c r="T180" i="8"/>
  <c r="R180" i="8"/>
  <c r="P180" i="8"/>
  <c r="BI158" i="8"/>
  <c r="BH158" i="8"/>
  <c r="BG158" i="8"/>
  <c r="BF158" i="8"/>
  <c r="T158" i="8"/>
  <c r="R158" i="8"/>
  <c r="P158" i="8"/>
  <c r="BI115" i="8"/>
  <c r="BH115" i="8"/>
  <c r="BG115" i="8"/>
  <c r="BF115" i="8"/>
  <c r="T115" i="8"/>
  <c r="R115" i="8"/>
  <c r="P115" i="8"/>
  <c r="BI106" i="8"/>
  <c r="BH106" i="8"/>
  <c r="BG106" i="8"/>
  <c r="BF106" i="8"/>
  <c r="T106" i="8"/>
  <c r="R106" i="8"/>
  <c r="P106" i="8"/>
  <c r="J100" i="8"/>
  <c r="J99" i="8"/>
  <c r="F99" i="8"/>
  <c r="F97" i="8"/>
  <c r="E95" i="8"/>
  <c r="J63" i="8"/>
  <c r="J62" i="8"/>
  <c r="F62" i="8"/>
  <c r="F60" i="8"/>
  <c r="E58" i="8"/>
  <c r="J22" i="8"/>
  <c r="E22" i="8"/>
  <c r="F100" i="8"/>
  <c r="J21" i="8"/>
  <c r="J16" i="8"/>
  <c r="J60" i="8" s="1"/>
  <c r="E7" i="8"/>
  <c r="E89" i="8"/>
  <c r="J39" i="7"/>
  <c r="J38" i="7"/>
  <c r="AY61" i="1" s="1"/>
  <c r="J37" i="7"/>
  <c r="AX61" i="1"/>
  <c r="BI520" i="7"/>
  <c r="BH520" i="7"/>
  <c r="BG520" i="7"/>
  <c r="BF520" i="7"/>
  <c r="T520" i="7"/>
  <c r="R520" i="7"/>
  <c r="P520" i="7"/>
  <c r="BI516" i="7"/>
  <c r="BH516" i="7"/>
  <c r="BG516" i="7"/>
  <c r="BF516" i="7"/>
  <c r="T516" i="7"/>
  <c r="R516" i="7"/>
  <c r="P516" i="7"/>
  <c r="BI512" i="7"/>
  <c r="BH512" i="7"/>
  <c r="BG512" i="7"/>
  <c r="BF512" i="7"/>
  <c r="T512" i="7"/>
  <c r="R512" i="7"/>
  <c r="P512" i="7"/>
  <c r="BI508" i="7"/>
  <c r="BH508" i="7"/>
  <c r="BG508" i="7"/>
  <c r="BF508" i="7"/>
  <c r="T508" i="7"/>
  <c r="R508" i="7"/>
  <c r="P508" i="7"/>
  <c r="BI505" i="7"/>
  <c r="BH505" i="7"/>
  <c r="BG505" i="7"/>
  <c r="BF505" i="7"/>
  <c r="T505" i="7"/>
  <c r="R505" i="7"/>
  <c r="P505" i="7"/>
  <c r="BI500" i="7"/>
  <c r="BH500" i="7"/>
  <c r="BG500" i="7"/>
  <c r="BF500" i="7"/>
  <c r="T500" i="7"/>
  <c r="R500" i="7"/>
  <c r="P500" i="7"/>
  <c r="BI493" i="7"/>
  <c r="BH493" i="7"/>
  <c r="BG493" i="7"/>
  <c r="BF493" i="7"/>
  <c r="T493" i="7"/>
  <c r="R493" i="7"/>
  <c r="P493" i="7"/>
  <c r="BI489" i="7"/>
  <c r="BH489" i="7"/>
  <c r="BG489" i="7"/>
  <c r="BF489" i="7"/>
  <c r="T489" i="7"/>
  <c r="R489" i="7"/>
  <c r="P489" i="7"/>
  <c r="BI479" i="7"/>
  <c r="BH479" i="7"/>
  <c r="BG479" i="7"/>
  <c r="BF479" i="7"/>
  <c r="T479" i="7"/>
  <c r="R479" i="7"/>
  <c r="P479" i="7"/>
  <c r="BI475" i="7"/>
  <c r="BH475" i="7"/>
  <c r="BG475" i="7"/>
  <c r="BF475" i="7"/>
  <c r="T475" i="7"/>
  <c r="R475" i="7"/>
  <c r="P475" i="7"/>
  <c r="BI468" i="7"/>
  <c r="BH468" i="7"/>
  <c r="BG468" i="7"/>
  <c r="BF468" i="7"/>
  <c r="T468" i="7"/>
  <c r="R468" i="7"/>
  <c r="P468" i="7"/>
  <c r="BI461" i="7"/>
  <c r="BH461" i="7"/>
  <c r="BG461" i="7"/>
  <c r="BF461" i="7"/>
  <c r="T461" i="7"/>
  <c r="R461" i="7"/>
  <c r="P461" i="7"/>
  <c r="BI454" i="7"/>
  <c r="BH454" i="7"/>
  <c r="BG454" i="7"/>
  <c r="BF454" i="7"/>
  <c r="T454" i="7"/>
  <c r="R454" i="7"/>
  <c r="P454" i="7"/>
  <c r="BI449" i="7"/>
  <c r="BH449" i="7"/>
  <c r="BG449" i="7"/>
  <c r="BF449" i="7"/>
  <c r="T449" i="7"/>
  <c r="R449" i="7"/>
  <c r="P449" i="7"/>
  <c r="BI444" i="7"/>
  <c r="BH444" i="7"/>
  <c r="BG444" i="7"/>
  <c r="BF444" i="7"/>
  <c r="T444" i="7"/>
  <c r="T443" i="7" s="1"/>
  <c r="R444" i="7"/>
  <c r="R443" i="7" s="1"/>
  <c r="P444" i="7"/>
  <c r="P443" i="7"/>
  <c r="BI440" i="7"/>
  <c r="BH440" i="7"/>
  <c r="BG440" i="7"/>
  <c r="BF440" i="7"/>
  <c r="T440" i="7"/>
  <c r="R440" i="7"/>
  <c r="P440" i="7"/>
  <c r="BI434" i="7"/>
  <c r="BH434" i="7"/>
  <c r="BG434" i="7"/>
  <c r="BF434" i="7"/>
  <c r="T434" i="7"/>
  <c r="R434" i="7"/>
  <c r="P434" i="7"/>
  <c r="BI428" i="7"/>
  <c r="BH428" i="7"/>
  <c r="BG428" i="7"/>
  <c r="BF428" i="7"/>
  <c r="T428" i="7"/>
  <c r="R428" i="7"/>
  <c r="P428" i="7"/>
  <c r="BI422" i="7"/>
  <c r="BH422" i="7"/>
  <c r="BG422" i="7"/>
  <c r="BF422" i="7"/>
  <c r="T422" i="7"/>
  <c r="R422" i="7"/>
  <c r="P422" i="7"/>
  <c r="BI417" i="7"/>
  <c r="BH417" i="7"/>
  <c r="BG417" i="7"/>
  <c r="BF417" i="7"/>
  <c r="T417" i="7"/>
  <c r="R417" i="7"/>
  <c r="P417" i="7"/>
  <c r="BI412" i="7"/>
  <c r="BH412" i="7"/>
  <c r="BG412" i="7"/>
  <c r="BF412" i="7"/>
  <c r="T412" i="7"/>
  <c r="R412" i="7"/>
  <c r="P412" i="7"/>
  <c r="BI408" i="7"/>
  <c r="BH408" i="7"/>
  <c r="BG408" i="7"/>
  <c r="BF408" i="7"/>
  <c r="T408" i="7"/>
  <c r="R408" i="7"/>
  <c r="P408" i="7"/>
  <c r="BI399" i="7"/>
  <c r="BH399" i="7"/>
  <c r="BG399" i="7"/>
  <c r="BF399" i="7"/>
  <c r="T399" i="7"/>
  <c r="R399" i="7"/>
  <c r="P399" i="7"/>
  <c r="BI390" i="7"/>
  <c r="BH390" i="7"/>
  <c r="BG390" i="7"/>
  <c r="BF390" i="7"/>
  <c r="T390" i="7"/>
  <c r="R390" i="7"/>
  <c r="P390" i="7"/>
  <c r="BI383" i="7"/>
  <c r="BH383" i="7"/>
  <c r="BG383" i="7"/>
  <c r="BF383" i="7"/>
  <c r="T383" i="7"/>
  <c r="R383" i="7"/>
  <c r="P383" i="7"/>
  <c r="BI375" i="7"/>
  <c r="BH375" i="7"/>
  <c r="BG375" i="7"/>
  <c r="BF375" i="7"/>
  <c r="T375" i="7"/>
  <c r="R375" i="7"/>
  <c r="P375" i="7"/>
  <c r="BI368" i="7"/>
  <c r="BH368" i="7"/>
  <c r="BG368" i="7"/>
  <c r="BF368" i="7"/>
  <c r="T368" i="7"/>
  <c r="R368" i="7"/>
  <c r="P368" i="7"/>
  <c r="BI363" i="7"/>
  <c r="BH363" i="7"/>
  <c r="BG363" i="7"/>
  <c r="BF363" i="7"/>
  <c r="T363" i="7"/>
  <c r="R363" i="7"/>
  <c r="P363" i="7"/>
  <c r="BI354" i="7"/>
  <c r="BH354" i="7"/>
  <c r="BG354" i="7"/>
  <c r="BF354" i="7"/>
  <c r="T354" i="7"/>
  <c r="R354" i="7"/>
  <c r="P354" i="7"/>
  <c r="BI345" i="7"/>
  <c r="BH345" i="7"/>
  <c r="BG345" i="7"/>
  <c r="BF345" i="7"/>
  <c r="T345" i="7"/>
  <c r="R345" i="7"/>
  <c r="P345" i="7"/>
  <c r="BI338" i="7"/>
  <c r="BH338" i="7"/>
  <c r="BG338" i="7"/>
  <c r="BF338" i="7"/>
  <c r="T338" i="7"/>
  <c r="R338" i="7"/>
  <c r="P338" i="7"/>
  <c r="BI334" i="7"/>
  <c r="BH334" i="7"/>
  <c r="BG334" i="7"/>
  <c r="BF334" i="7"/>
  <c r="T334" i="7"/>
  <c r="R334" i="7"/>
  <c r="P334" i="7"/>
  <c r="BI326" i="7"/>
  <c r="BH326" i="7"/>
  <c r="BG326" i="7"/>
  <c r="BF326" i="7"/>
  <c r="T326" i="7"/>
  <c r="R326" i="7"/>
  <c r="P326" i="7"/>
  <c r="BI320" i="7"/>
  <c r="BH320" i="7"/>
  <c r="BG320" i="7"/>
  <c r="BF320" i="7"/>
  <c r="T320" i="7"/>
  <c r="R320" i="7"/>
  <c r="P320" i="7"/>
  <c r="BI313" i="7"/>
  <c r="BH313" i="7"/>
  <c r="BG313" i="7"/>
  <c r="BF313" i="7"/>
  <c r="T313" i="7"/>
  <c r="R313" i="7"/>
  <c r="P313" i="7"/>
  <c r="BI311" i="7"/>
  <c r="BH311" i="7"/>
  <c r="BG311" i="7"/>
  <c r="BF311" i="7"/>
  <c r="T311" i="7"/>
  <c r="R311" i="7"/>
  <c r="P311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BI300" i="7"/>
  <c r="BH300" i="7"/>
  <c r="BG300" i="7"/>
  <c r="BF300" i="7"/>
  <c r="T300" i="7"/>
  <c r="R300" i="7"/>
  <c r="P300" i="7"/>
  <c r="BI298" i="7"/>
  <c r="BH298" i="7"/>
  <c r="BG298" i="7"/>
  <c r="BF298" i="7"/>
  <c r="T298" i="7"/>
  <c r="R298" i="7"/>
  <c r="P298" i="7"/>
  <c r="BI296" i="7"/>
  <c r="BH296" i="7"/>
  <c r="BG296" i="7"/>
  <c r="BF296" i="7"/>
  <c r="T296" i="7"/>
  <c r="R296" i="7"/>
  <c r="P296" i="7"/>
  <c r="BI292" i="7"/>
  <c r="BH292" i="7"/>
  <c r="BG292" i="7"/>
  <c r="BF292" i="7"/>
  <c r="T292" i="7"/>
  <c r="R292" i="7"/>
  <c r="P292" i="7"/>
  <c r="BI287" i="7"/>
  <c r="BH287" i="7"/>
  <c r="BG287" i="7"/>
  <c r="BF287" i="7"/>
  <c r="T287" i="7"/>
  <c r="R287" i="7"/>
  <c r="P287" i="7"/>
  <c r="BI279" i="7"/>
  <c r="BH279" i="7"/>
  <c r="BG279" i="7"/>
  <c r="BF279" i="7"/>
  <c r="T279" i="7"/>
  <c r="R279" i="7"/>
  <c r="P279" i="7"/>
  <c r="BI273" i="7"/>
  <c r="BH273" i="7"/>
  <c r="BG273" i="7"/>
  <c r="BF273" i="7"/>
  <c r="T273" i="7"/>
  <c r="R273" i="7"/>
  <c r="P273" i="7"/>
  <c r="BI264" i="7"/>
  <c r="BH264" i="7"/>
  <c r="BG264" i="7"/>
  <c r="BF264" i="7"/>
  <c r="T264" i="7"/>
  <c r="R264" i="7"/>
  <c r="P264" i="7"/>
  <c r="BI255" i="7"/>
  <c r="BH255" i="7"/>
  <c r="BG255" i="7"/>
  <c r="BF255" i="7"/>
  <c r="T255" i="7"/>
  <c r="R255" i="7"/>
  <c r="P255" i="7"/>
  <c r="BI248" i="7"/>
  <c r="BH248" i="7"/>
  <c r="BG248" i="7"/>
  <c r="BF248" i="7"/>
  <c r="T248" i="7"/>
  <c r="R248" i="7"/>
  <c r="P248" i="7"/>
  <c r="BI241" i="7"/>
  <c r="BH241" i="7"/>
  <c r="BG241" i="7"/>
  <c r="BF241" i="7"/>
  <c r="T241" i="7"/>
  <c r="R241" i="7"/>
  <c r="P241" i="7"/>
  <c r="BI236" i="7"/>
  <c r="BH236" i="7"/>
  <c r="BG236" i="7"/>
  <c r="BF236" i="7"/>
  <c r="T236" i="7"/>
  <c r="R236" i="7"/>
  <c r="P236" i="7"/>
  <c r="BI231" i="7"/>
  <c r="BH231" i="7"/>
  <c r="BG231" i="7"/>
  <c r="BF231" i="7"/>
  <c r="T231" i="7"/>
  <c r="R231" i="7"/>
  <c r="P231" i="7"/>
  <c r="BI206" i="7"/>
  <c r="BH206" i="7"/>
  <c r="BG206" i="7"/>
  <c r="BF206" i="7"/>
  <c r="T206" i="7"/>
  <c r="R206" i="7"/>
  <c r="P206" i="7"/>
  <c r="BI181" i="7"/>
  <c r="BH181" i="7"/>
  <c r="BG181" i="7"/>
  <c r="BF181" i="7"/>
  <c r="T181" i="7"/>
  <c r="R181" i="7"/>
  <c r="P181" i="7"/>
  <c r="BI169" i="7"/>
  <c r="BH169" i="7"/>
  <c r="BG169" i="7"/>
  <c r="BF169" i="7"/>
  <c r="T169" i="7"/>
  <c r="R169" i="7"/>
  <c r="P169" i="7"/>
  <c r="BI153" i="7"/>
  <c r="BH153" i="7"/>
  <c r="BG153" i="7"/>
  <c r="BF153" i="7"/>
  <c r="T153" i="7"/>
  <c r="R153" i="7"/>
  <c r="P153" i="7"/>
  <c r="BI143" i="7"/>
  <c r="BH143" i="7"/>
  <c r="BG143" i="7"/>
  <c r="BF143" i="7"/>
  <c r="T143" i="7"/>
  <c r="R143" i="7"/>
  <c r="P143" i="7"/>
  <c r="BI128" i="7"/>
  <c r="BH128" i="7"/>
  <c r="BG128" i="7"/>
  <c r="BF128" i="7"/>
  <c r="T128" i="7"/>
  <c r="R128" i="7"/>
  <c r="P128" i="7"/>
  <c r="BI106" i="7"/>
  <c r="BH106" i="7"/>
  <c r="BG106" i="7"/>
  <c r="BF106" i="7"/>
  <c r="T106" i="7"/>
  <c r="R106" i="7"/>
  <c r="P106" i="7"/>
  <c r="BI97" i="7"/>
  <c r="BH97" i="7"/>
  <c r="BG97" i="7"/>
  <c r="BF97" i="7"/>
  <c r="T97" i="7"/>
  <c r="R97" i="7"/>
  <c r="P97" i="7"/>
  <c r="J91" i="7"/>
  <c r="J90" i="7"/>
  <c r="F90" i="7"/>
  <c r="F88" i="7"/>
  <c r="E86" i="7"/>
  <c r="J59" i="7"/>
  <c r="J58" i="7"/>
  <c r="F58" i="7"/>
  <c r="F56" i="7"/>
  <c r="E54" i="7"/>
  <c r="J20" i="7"/>
  <c r="E20" i="7"/>
  <c r="F91" i="7"/>
  <c r="J19" i="7"/>
  <c r="J14" i="7"/>
  <c r="J88" i="7"/>
  <c r="E7" i="7"/>
  <c r="E82" i="7"/>
  <c r="J39" i="6"/>
  <c r="J38" i="6"/>
  <c r="AY60" i="1" s="1"/>
  <c r="J37" i="6"/>
  <c r="AX60" i="1"/>
  <c r="BI118" i="6"/>
  <c r="BH118" i="6"/>
  <c r="BG118" i="6"/>
  <c r="BF118" i="6"/>
  <c r="T118" i="6"/>
  <c r="R118" i="6"/>
  <c r="P118" i="6"/>
  <c r="BI116" i="6"/>
  <c r="BH116" i="6"/>
  <c r="BG116" i="6"/>
  <c r="BF116" i="6"/>
  <c r="T116" i="6"/>
  <c r="R116" i="6"/>
  <c r="P116" i="6"/>
  <c r="BI114" i="6"/>
  <c r="BH114" i="6"/>
  <c r="BG114" i="6"/>
  <c r="BF114" i="6"/>
  <c r="T114" i="6"/>
  <c r="R114" i="6"/>
  <c r="P114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6" i="6"/>
  <c r="BH106" i="6"/>
  <c r="BG106" i="6"/>
  <c r="BF106" i="6"/>
  <c r="T106" i="6"/>
  <c r="R106" i="6"/>
  <c r="P106" i="6"/>
  <c r="BI104" i="6"/>
  <c r="BH104" i="6"/>
  <c r="BG104" i="6"/>
  <c r="BF104" i="6"/>
  <c r="T104" i="6"/>
  <c r="R104" i="6"/>
  <c r="P104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J84" i="6"/>
  <c r="J83" i="6"/>
  <c r="F83" i="6"/>
  <c r="F81" i="6"/>
  <c r="E79" i="6"/>
  <c r="J59" i="6"/>
  <c r="J58" i="6"/>
  <c r="F58" i="6"/>
  <c r="F56" i="6"/>
  <c r="E54" i="6"/>
  <c r="J20" i="6"/>
  <c r="E20" i="6"/>
  <c r="F84" i="6" s="1"/>
  <c r="J19" i="6"/>
  <c r="J14" i="6"/>
  <c r="J56" i="6" s="1"/>
  <c r="E7" i="6"/>
  <c r="E50" i="6" s="1"/>
  <c r="J39" i="5"/>
  <c r="J38" i="5"/>
  <c r="AY59" i="1" s="1"/>
  <c r="J37" i="5"/>
  <c r="AX59" i="1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J85" i="5"/>
  <c r="J84" i="5"/>
  <c r="F84" i="5"/>
  <c r="F82" i="5"/>
  <c r="E80" i="5"/>
  <c r="J59" i="5"/>
  <c r="J58" i="5"/>
  <c r="F58" i="5"/>
  <c r="F56" i="5"/>
  <c r="E54" i="5"/>
  <c r="J20" i="5"/>
  <c r="E20" i="5"/>
  <c r="F59" i="5"/>
  <c r="J19" i="5"/>
  <c r="J14" i="5"/>
  <c r="J56" i="5" s="1"/>
  <c r="E7" i="5"/>
  <c r="E50" i="5" s="1"/>
  <c r="J39" i="4"/>
  <c r="J38" i="4"/>
  <c r="AY58" i="1"/>
  <c r="J37" i="4"/>
  <c r="AX58" i="1" s="1"/>
  <c r="BI122" i="4"/>
  <c r="BH122" i="4"/>
  <c r="BG122" i="4"/>
  <c r="BF122" i="4"/>
  <c r="T122" i="4"/>
  <c r="T121" i="4"/>
  <c r="R122" i="4"/>
  <c r="R121" i="4"/>
  <c r="P122" i="4"/>
  <c r="P121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J86" i="4"/>
  <c r="J85" i="4"/>
  <c r="F85" i="4"/>
  <c r="F83" i="4"/>
  <c r="E81" i="4"/>
  <c r="J59" i="4"/>
  <c r="J58" i="4"/>
  <c r="F58" i="4"/>
  <c r="F56" i="4"/>
  <c r="E54" i="4"/>
  <c r="J20" i="4"/>
  <c r="E20" i="4"/>
  <c r="F86" i="4"/>
  <c r="J19" i="4"/>
  <c r="J14" i="4"/>
  <c r="J56" i="4" s="1"/>
  <c r="E7" i="4"/>
  <c r="E50" i="4"/>
  <c r="J37" i="3"/>
  <c r="J36" i="3"/>
  <c r="AY56" i="1" s="1"/>
  <c r="J35" i="3"/>
  <c r="AX56" i="1"/>
  <c r="BI664" i="3"/>
  <c r="BH664" i="3"/>
  <c r="BG664" i="3"/>
  <c r="BF664" i="3"/>
  <c r="T664" i="3"/>
  <c r="T663" i="3" s="1"/>
  <c r="R664" i="3"/>
  <c r="R663" i="3" s="1"/>
  <c r="P664" i="3"/>
  <c r="P663" i="3" s="1"/>
  <c r="BI651" i="3"/>
  <c r="BH651" i="3"/>
  <c r="BG651" i="3"/>
  <c r="BF651" i="3"/>
  <c r="T651" i="3"/>
  <c r="R651" i="3"/>
  <c r="P651" i="3"/>
  <c r="BI631" i="3"/>
  <c r="BH631" i="3"/>
  <c r="BG631" i="3"/>
  <c r="BF631" i="3"/>
  <c r="T631" i="3"/>
  <c r="R631" i="3"/>
  <c r="P631" i="3"/>
  <c r="BI619" i="3"/>
  <c r="BH619" i="3"/>
  <c r="BG619" i="3"/>
  <c r="BF619" i="3"/>
  <c r="T619" i="3"/>
  <c r="R619" i="3"/>
  <c r="P619" i="3"/>
  <c r="BI613" i="3"/>
  <c r="BH613" i="3"/>
  <c r="BG613" i="3"/>
  <c r="BF613" i="3"/>
  <c r="T613" i="3"/>
  <c r="T607" i="3" s="1"/>
  <c r="R613" i="3"/>
  <c r="R607" i="3"/>
  <c r="P613" i="3"/>
  <c r="BI608" i="3"/>
  <c r="BH608" i="3"/>
  <c r="BG608" i="3"/>
  <c r="BF608" i="3"/>
  <c r="T608" i="3"/>
  <c r="R608" i="3"/>
  <c r="P608" i="3"/>
  <c r="BI603" i="3"/>
  <c r="BH603" i="3"/>
  <c r="BG603" i="3"/>
  <c r="BF603" i="3"/>
  <c r="T603" i="3"/>
  <c r="R603" i="3"/>
  <c r="P603" i="3"/>
  <c r="BI583" i="3"/>
  <c r="BH583" i="3"/>
  <c r="BG583" i="3"/>
  <c r="BF583" i="3"/>
  <c r="T583" i="3"/>
  <c r="R583" i="3"/>
  <c r="P583" i="3"/>
  <c r="BI555" i="3"/>
  <c r="BH555" i="3"/>
  <c r="BG555" i="3"/>
  <c r="BF555" i="3"/>
  <c r="T555" i="3"/>
  <c r="R555" i="3"/>
  <c r="P555" i="3"/>
  <c r="BI546" i="3"/>
  <c r="BH546" i="3"/>
  <c r="BG546" i="3"/>
  <c r="BF546" i="3"/>
  <c r="T546" i="3"/>
  <c r="R546" i="3"/>
  <c r="P546" i="3"/>
  <c r="BI540" i="3"/>
  <c r="BH540" i="3"/>
  <c r="BG540" i="3"/>
  <c r="BF540" i="3"/>
  <c r="T540" i="3"/>
  <c r="R540" i="3"/>
  <c r="P540" i="3"/>
  <c r="BI531" i="3"/>
  <c r="BH531" i="3"/>
  <c r="BG531" i="3"/>
  <c r="BF531" i="3"/>
  <c r="T531" i="3"/>
  <c r="R531" i="3"/>
  <c r="P531" i="3"/>
  <c r="BI527" i="3"/>
  <c r="BH527" i="3"/>
  <c r="BG527" i="3"/>
  <c r="BF527" i="3"/>
  <c r="T527" i="3"/>
  <c r="R527" i="3"/>
  <c r="P527" i="3"/>
  <c r="BI521" i="3"/>
  <c r="BH521" i="3"/>
  <c r="BG521" i="3"/>
  <c r="BF521" i="3"/>
  <c r="T521" i="3"/>
  <c r="R521" i="3"/>
  <c r="P521" i="3"/>
  <c r="BI485" i="3"/>
  <c r="BH485" i="3"/>
  <c r="BG485" i="3"/>
  <c r="BF485" i="3"/>
  <c r="T485" i="3"/>
  <c r="R485" i="3"/>
  <c r="P485" i="3"/>
  <c r="BI447" i="3"/>
  <c r="BH447" i="3"/>
  <c r="BG447" i="3"/>
  <c r="BF447" i="3"/>
  <c r="T447" i="3"/>
  <c r="R447" i="3"/>
  <c r="P447" i="3"/>
  <c r="BI414" i="3"/>
  <c r="BH414" i="3"/>
  <c r="BG414" i="3"/>
  <c r="BF414" i="3"/>
  <c r="T414" i="3"/>
  <c r="R414" i="3"/>
  <c r="P414" i="3"/>
  <c r="BI404" i="3"/>
  <c r="BH404" i="3"/>
  <c r="BG404" i="3"/>
  <c r="BF404" i="3"/>
  <c r="T404" i="3"/>
  <c r="R404" i="3"/>
  <c r="P404" i="3"/>
  <c r="BI365" i="3"/>
  <c r="BH365" i="3"/>
  <c r="BG365" i="3"/>
  <c r="BF365" i="3"/>
  <c r="T365" i="3"/>
  <c r="R365" i="3"/>
  <c r="P365" i="3"/>
  <c r="BI362" i="3"/>
  <c r="BH362" i="3"/>
  <c r="BG362" i="3"/>
  <c r="BF362" i="3"/>
  <c r="T362" i="3"/>
  <c r="R362" i="3"/>
  <c r="P362" i="3"/>
  <c r="BI357" i="3"/>
  <c r="BH357" i="3"/>
  <c r="BG357" i="3"/>
  <c r="BF357" i="3"/>
  <c r="T357" i="3"/>
  <c r="R357" i="3"/>
  <c r="P357" i="3"/>
  <c r="BI352" i="3"/>
  <c r="BH352" i="3"/>
  <c r="BG352" i="3"/>
  <c r="BF352" i="3"/>
  <c r="T352" i="3"/>
  <c r="R352" i="3"/>
  <c r="P352" i="3"/>
  <c r="BI345" i="3"/>
  <c r="BH345" i="3"/>
  <c r="BG345" i="3"/>
  <c r="BF345" i="3"/>
  <c r="T345" i="3"/>
  <c r="R345" i="3"/>
  <c r="P345" i="3"/>
  <c r="BI338" i="3"/>
  <c r="BH338" i="3"/>
  <c r="BG338" i="3"/>
  <c r="BF338" i="3"/>
  <c r="T338" i="3"/>
  <c r="R338" i="3"/>
  <c r="P338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0" i="3"/>
  <c r="BH320" i="3"/>
  <c r="BG320" i="3"/>
  <c r="BF320" i="3"/>
  <c r="T320" i="3"/>
  <c r="R320" i="3"/>
  <c r="P320" i="3"/>
  <c r="BI310" i="3"/>
  <c r="BH310" i="3"/>
  <c r="BG310" i="3"/>
  <c r="BF310" i="3"/>
  <c r="T310" i="3"/>
  <c r="R310" i="3"/>
  <c r="P310" i="3"/>
  <c r="BI303" i="3"/>
  <c r="BH303" i="3"/>
  <c r="BG303" i="3"/>
  <c r="BF303" i="3"/>
  <c r="T303" i="3"/>
  <c r="R303" i="3"/>
  <c r="P303" i="3"/>
  <c r="BI294" i="3"/>
  <c r="BH294" i="3"/>
  <c r="BG294" i="3"/>
  <c r="BF294" i="3"/>
  <c r="T294" i="3"/>
  <c r="R294" i="3"/>
  <c r="P294" i="3"/>
  <c r="BI269" i="3"/>
  <c r="BH269" i="3"/>
  <c r="BG269" i="3"/>
  <c r="BF269" i="3"/>
  <c r="T269" i="3"/>
  <c r="R269" i="3"/>
  <c r="P269" i="3"/>
  <c r="BI261" i="3"/>
  <c r="BH261" i="3"/>
  <c r="BG261" i="3"/>
  <c r="BF261" i="3"/>
  <c r="T261" i="3"/>
  <c r="R261" i="3"/>
  <c r="P261" i="3"/>
  <c r="BI246" i="3"/>
  <c r="BH246" i="3"/>
  <c r="BG246" i="3"/>
  <c r="BF246" i="3"/>
  <c r="T246" i="3"/>
  <c r="R246" i="3"/>
  <c r="P246" i="3"/>
  <c r="BI221" i="3"/>
  <c r="BH221" i="3"/>
  <c r="BG221" i="3"/>
  <c r="BF221" i="3"/>
  <c r="T221" i="3"/>
  <c r="R221" i="3"/>
  <c r="P221" i="3"/>
  <c r="BI189" i="3"/>
  <c r="BH189" i="3"/>
  <c r="BG189" i="3"/>
  <c r="BF189" i="3"/>
  <c r="T189" i="3"/>
  <c r="R189" i="3"/>
  <c r="P189" i="3"/>
  <c r="BI181" i="3"/>
  <c r="BH181" i="3"/>
  <c r="BG181" i="3"/>
  <c r="BF181" i="3"/>
  <c r="T181" i="3"/>
  <c r="R181" i="3"/>
  <c r="P181" i="3"/>
  <c r="BI173" i="3"/>
  <c r="BH173" i="3"/>
  <c r="BG173" i="3"/>
  <c r="BF173" i="3"/>
  <c r="T173" i="3"/>
  <c r="R173" i="3"/>
  <c r="P173" i="3"/>
  <c r="BI167" i="3"/>
  <c r="BH167" i="3"/>
  <c r="BG167" i="3"/>
  <c r="BF167" i="3"/>
  <c r="T167" i="3"/>
  <c r="R167" i="3"/>
  <c r="P167" i="3"/>
  <c r="BI157" i="3"/>
  <c r="BH157" i="3"/>
  <c r="BG157" i="3"/>
  <c r="BF157" i="3"/>
  <c r="T157" i="3"/>
  <c r="R157" i="3"/>
  <c r="P157" i="3"/>
  <c r="BI148" i="3"/>
  <c r="BH148" i="3"/>
  <c r="BG148" i="3"/>
  <c r="BF148" i="3"/>
  <c r="T148" i="3"/>
  <c r="R148" i="3"/>
  <c r="P148" i="3"/>
  <c r="BI133" i="3"/>
  <c r="BH133" i="3"/>
  <c r="BG133" i="3"/>
  <c r="BF133" i="3"/>
  <c r="T133" i="3"/>
  <c r="R133" i="3"/>
  <c r="P133" i="3"/>
  <c r="BI119" i="3"/>
  <c r="BH119" i="3"/>
  <c r="BG119" i="3"/>
  <c r="BF119" i="3"/>
  <c r="T119" i="3"/>
  <c r="R119" i="3"/>
  <c r="P119" i="3"/>
  <c r="BI113" i="3"/>
  <c r="BH113" i="3"/>
  <c r="BG113" i="3"/>
  <c r="BF113" i="3"/>
  <c r="T113" i="3"/>
  <c r="R113" i="3"/>
  <c r="P113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 s="1"/>
  <c r="J17" i="3"/>
  <c r="J12" i="3"/>
  <c r="J79" i="3"/>
  <c r="E7" i="3"/>
  <c r="E48" i="3"/>
  <c r="J37" i="2"/>
  <c r="J36" i="2"/>
  <c r="AY55" i="1"/>
  <c r="J35" i="2"/>
  <c r="AX55" i="1"/>
  <c r="BI445" i="2"/>
  <c r="BH445" i="2"/>
  <c r="BG445" i="2"/>
  <c r="BF445" i="2"/>
  <c r="T445" i="2"/>
  <c r="T444" i="2" s="1"/>
  <c r="T443" i="2" s="1"/>
  <c r="R445" i="2"/>
  <c r="R444" i="2" s="1"/>
  <c r="R443" i="2" s="1"/>
  <c r="P445" i="2"/>
  <c r="P444" i="2"/>
  <c r="P443" i="2" s="1"/>
  <c r="BI440" i="2"/>
  <c r="BH440" i="2"/>
  <c r="BG440" i="2"/>
  <c r="BF440" i="2"/>
  <c r="T440" i="2"/>
  <c r="T439" i="2"/>
  <c r="R440" i="2"/>
  <c r="R439" i="2" s="1"/>
  <c r="P440" i="2"/>
  <c r="P439" i="2"/>
  <c r="BI432" i="2"/>
  <c r="BH432" i="2"/>
  <c r="BG432" i="2"/>
  <c r="BF432" i="2"/>
  <c r="T432" i="2"/>
  <c r="R432" i="2"/>
  <c r="P432" i="2"/>
  <c r="BI425" i="2"/>
  <c r="BH425" i="2"/>
  <c r="BG425" i="2"/>
  <c r="BF425" i="2"/>
  <c r="T425" i="2"/>
  <c r="R425" i="2"/>
  <c r="P425" i="2"/>
  <c r="BI402" i="2"/>
  <c r="BH402" i="2"/>
  <c r="BG402" i="2"/>
  <c r="BF402" i="2"/>
  <c r="T402" i="2"/>
  <c r="R402" i="2"/>
  <c r="P402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53" i="2"/>
  <c r="BH353" i="2"/>
  <c r="BG353" i="2"/>
  <c r="BF353" i="2"/>
  <c r="T353" i="2"/>
  <c r="R353" i="2"/>
  <c r="P353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297" i="2"/>
  <c r="BH297" i="2"/>
  <c r="BG297" i="2"/>
  <c r="BF297" i="2"/>
  <c r="T297" i="2"/>
  <c r="R297" i="2"/>
  <c r="P297" i="2"/>
  <c r="BI282" i="2"/>
  <c r="BH282" i="2"/>
  <c r="BG282" i="2"/>
  <c r="BF282" i="2"/>
  <c r="T282" i="2"/>
  <c r="R282" i="2"/>
  <c r="P282" i="2"/>
  <c r="BI267" i="2"/>
  <c r="BH267" i="2"/>
  <c r="BG267" i="2"/>
  <c r="BF267" i="2"/>
  <c r="T267" i="2"/>
  <c r="R267" i="2"/>
  <c r="P267" i="2"/>
  <c r="BI257" i="2"/>
  <c r="BH257" i="2"/>
  <c r="BG257" i="2"/>
  <c r="BF257" i="2"/>
  <c r="T257" i="2"/>
  <c r="R257" i="2"/>
  <c r="P257" i="2"/>
  <c r="BI241" i="2"/>
  <c r="BH241" i="2"/>
  <c r="BG241" i="2"/>
  <c r="BF241" i="2"/>
  <c r="T241" i="2"/>
  <c r="R241" i="2"/>
  <c r="P241" i="2"/>
  <c r="BI231" i="2"/>
  <c r="BH231" i="2"/>
  <c r="BG231" i="2"/>
  <c r="BF231" i="2"/>
  <c r="T231" i="2"/>
  <c r="R231" i="2"/>
  <c r="P231" i="2"/>
  <c r="BI178" i="2"/>
  <c r="BH178" i="2"/>
  <c r="BG178" i="2"/>
  <c r="BF178" i="2"/>
  <c r="T178" i="2"/>
  <c r="R178" i="2"/>
  <c r="P178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R155" i="2"/>
  <c r="P155" i="2"/>
  <c r="BI127" i="2"/>
  <c r="F37" i="2" s="1"/>
  <c r="BH127" i="2"/>
  <c r="BG127" i="2"/>
  <c r="BF127" i="2"/>
  <c r="T127" i="2"/>
  <c r="R127" i="2"/>
  <c r="P127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0" i="2"/>
  <c r="BH110" i="2"/>
  <c r="BG110" i="2"/>
  <c r="BF110" i="2"/>
  <c r="F34" i="2" s="1"/>
  <c r="T110" i="2"/>
  <c r="R110" i="2"/>
  <c r="P110" i="2"/>
  <c r="BI103" i="2"/>
  <c r="BH103" i="2"/>
  <c r="BG103" i="2"/>
  <c r="BF103" i="2"/>
  <c r="T103" i="2"/>
  <c r="R103" i="2"/>
  <c r="P103" i="2"/>
  <c r="BI98" i="2"/>
  <c r="BH98" i="2"/>
  <c r="BG98" i="2"/>
  <c r="BF98" i="2"/>
  <c r="T98" i="2"/>
  <c r="R98" i="2"/>
  <c r="P98" i="2"/>
  <c r="BI90" i="2"/>
  <c r="BH90" i="2"/>
  <c r="BG90" i="2"/>
  <c r="F35" i="2" s="1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 s="1"/>
  <c r="J17" i="2"/>
  <c r="J12" i="2"/>
  <c r="J81" i="2" s="1"/>
  <c r="E7" i="2"/>
  <c r="E77" i="2" s="1"/>
  <c r="L50" i="1"/>
  <c r="AM50" i="1"/>
  <c r="AM49" i="1"/>
  <c r="L49" i="1"/>
  <c r="AM47" i="1"/>
  <c r="L47" i="1"/>
  <c r="L45" i="1"/>
  <c r="L44" i="1"/>
  <c r="BK320" i="3"/>
  <c r="BK546" i="3"/>
  <c r="J113" i="4"/>
  <c r="J148" i="5"/>
  <c r="J95" i="5"/>
  <c r="BK96" i="6"/>
  <c r="J449" i="7"/>
  <c r="BK313" i="7"/>
  <c r="J516" i="7"/>
  <c r="BK664" i="8"/>
  <c r="J580" i="8"/>
  <c r="BK594" i="8"/>
  <c r="J845" i="8"/>
  <c r="J919" i="8"/>
  <c r="BK731" i="8"/>
  <c r="J430" i="9"/>
  <c r="BK427" i="9"/>
  <c r="J311" i="9"/>
  <c r="BK106" i="10"/>
  <c r="BK252" i="11"/>
  <c r="BK185" i="12"/>
  <c r="J94" i="14"/>
  <c r="BK228" i="16"/>
  <c r="BK100" i="6"/>
  <c r="BK468" i="7"/>
  <c r="J693" i="8"/>
  <c r="BK580" i="8"/>
  <c r="BK950" i="8"/>
  <c r="J434" i="9"/>
  <c r="BK502" i="9"/>
  <c r="J284" i="9"/>
  <c r="J98" i="10"/>
  <c r="J208" i="12"/>
  <c r="BK212" i="16"/>
  <c r="BK92" i="17"/>
  <c r="BK610" i="18"/>
  <c r="BK264" i="18"/>
  <c r="BK365" i="3"/>
  <c r="BK122" i="4"/>
  <c r="J106" i="7"/>
  <c r="J670" i="8"/>
  <c r="J934" i="8"/>
  <c r="BK482" i="9"/>
  <c r="BK142" i="12"/>
  <c r="J322" i="16"/>
  <c r="J518" i="18"/>
  <c r="BK402" i="2"/>
  <c r="J269" i="3"/>
  <c r="BK651" i="3"/>
  <c r="BK120" i="5"/>
  <c r="J116" i="6"/>
  <c r="J248" i="7"/>
  <c r="J755" i="8"/>
  <c r="BK572" i="8"/>
  <c r="J830" i="8"/>
  <c r="BK912" i="8"/>
  <c r="BK678" i="8"/>
  <c r="J363" i="9"/>
  <c r="J122" i="10"/>
  <c r="BK113" i="11"/>
  <c r="BK213" i="12"/>
  <c r="BK114" i="13"/>
  <c r="J118" i="15"/>
  <c r="BK233" i="16"/>
  <c r="J490" i="18"/>
  <c r="BK540" i="3"/>
  <c r="BK146" i="5"/>
  <c r="J181" i="7"/>
  <c r="BK206" i="7"/>
  <c r="BK515" i="8"/>
  <c r="J802" i="8"/>
  <c r="BK622" i="8"/>
  <c r="J451" i="9"/>
  <c r="J356" i="9"/>
  <c r="BK194" i="11"/>
  <c r="BK98" i="14"/>
  <c r="J377" i="16"/>
  <c r="BK206" i="18"/>
  <c r="BK646" i="18"/>
  <c r="J257" i="18"/>
  <c r="J130" i="19"/>
  <c r="J246" i="3"/>
  <c r="J169" i="7"/>
  <c r="J675" i="8"/>
  <c r="BK565" i="8"/>
  <c r="BK118" i="10"/>
  <c r="BK191" i="16"/>
  <c r="BK129" i="18"/>
  <c r="J638" i="18"/>
  <c r="BK136" i="19"/>
  <c r="J333" i="3"/>
  <c r="BK92" i="3"/>
  <c r="BK126" i="5"/>
  <c r="J104" i="6"/>
  <c r="BK354" i="7"/>
  <c r="J512" i="8"/>
  <c r="J909" i="8"/>
  <c r="J201" i="9"/>
  <c r="J124" i="10"/>
  <c r="J268" i="11"/>
  <c r="BK100" i="14"/>
  <c r="J125" i="17"/>
  <c r="BK695" i="18"/>
  <c r="BK374" i="18"/>
  <c r="J94" i="19"/>
  <c r="J414" i="3"/>
  <c r="J294" i="3"/>
  <c r="BK97" i="5"/>
  <c r="BK449" i="7"/>
  <c r="BK508" i="7"/>
  <c r="BK568" i="8"/>
  <c r="BK345" i="3"/>
  <c r="J94" i="4"/>
  <c r="J112" i="5"/>
  <c r="J143" i="7"/>
  <c r="J298" i="7"/>
  <c r="BK438" i="8"/>
  <c r="BK763" i="8"/>
  <c r="J894" i="8"/>
  <c r="BK900" i="8"/>
  <c r="BK423" i="9"/>
  <c r="J333" i="9"/>
  <c r="J295" i="9"/>
  <c r="BK153" i="13"/>
  <c r="BK343" i="16"/>
  <c r="J206" i="18"/>
  <c r="BK108" i="18"/>
  <c r="J688" i="18"/>
  <c r="J634" i="18"/>
  <c r="BK358" i="18"/>
  <c r="BK199" i="18"/>
  <c r="BK105" i="19"/>
  <c r="BK124" i="19"/>
  <c r="J337" i="2"/>
  <c r="J103" i="2"/>
  <c r="BK108" i="5"/>
  <c r="BK95" i="5"/>
  <c r="J236" i="7"/>
  <c r="J440" i="7"/>
  <c r="J505" i="7"/>
  <c r="J815" i="8"/>
  <c r="J521" i="8"/>
  <c r="J451" i="8"/>
  <c r="J897" i="8"/>
  <c r="J782" i="8"/>
  <c r="J634" i="8"/>
  <c r="J344" i="9"/>
  <c r="BK528" i="9"/>
  <c r="BK485" i="9"/>
  <c r="BK102" i="10"/>
  <c r="J112" i="10"/>
  <c r="J282" i="11"/>
  <c r="BK208" i="12"/>
  <c r="J120" i="12"/>
  <c r="J98" i="14"/>
  <c r="J133" i="15"/>
  <c r="BK295" i="16"/>
  <c r="BK117" i="17"/>
  <c r="BK257" i="18"/>
  <c r="BK143" i="18"/>
  <c r="J443" i="18"/>
  <c r="J670" i="18"/>
  <c r="J327" i="18"/>
  <c r="J116" i="19"/>
  <c r="J425" i="2"/>
  <c r="J241" i="2"/>
  <c r="J157" i="3"/>
  <c r="J546" i="3"/>
  <c r="J362" i="3"/>
  <c r="J540" i="3"/>
  <c r="J109" i="4"/>
  <c r="J120" i="5"/>
  <c r="BK112" i="6"/>
  <c r="J292" i="7"/>
  <c r="BK255" i="7"/>
  <c r="J287" i="7"/>
  <c r="J492" i="8"/>
  <c r="J964" i="8"/>
  <c r="BK873" i="8"/>
  <c r="BK790" i="8"/>
  <c r="BK403" i="9"/>
  <c r="J444" i="9"/>
  <c r="BK430" i="9"/>
  <c r="BK369" i="9"/>
  <c r="BK169" i="12"/>
  <c r="BK220" i="12"/>
  <c r="BK103" i="15"/>
  <c r="BK198" i="16"/>
  <c r="J130" i="16"/>
  <c r="J621" i="18"/>
  <c r="J392" i="18"/>
  <c r="J362" i="18"/>
  <c r="BK370" i="18"/>
  <c r="J358" i="18"/>
  <c r="BK625" i="18"/>
  <c r="BK114" i="19"/>
  <c r="J101" i="19"/>
  <c r="J402" i="2"/>
  <c r="BK309" i="2"/>
  <c r="BK110" i="2"/>
  <c r="BK148" i="3"/>
  <c r="BK619" i="3"/>
  <c r="BK328" i="3"/>
  <c r="BK94" i="4"/>
  <c r="BK118" i="5"/>
  <c r="J138" i="5"/>
  <c r="J114" i="5"/>
  <c r="BK461" i="7"/>
  <c r="J417" i="7"/>
  <c r="J454" i="7"/>
  <c r="BK236" i="7"/>
  <c r="BK735" i="8"/>
  <c r="J529" i="8"/>
  <c r="J568" i="8"/>
  <c r="J552" i="8"/>
  <c r="J725" i="8"/>
  <c r="J241" i="8"/>
  <c r="BK830" i="8"/>
  <c r="BK709" i="8"/>
  <c r="BK275" i="9"/>
  <c r="J369" i="9"/>
  <c r="BK98" i="10"/>
  <c r="BK301" i="11"/>
  <c r="J292" i="12"/>
  <c r="BK264" i="12"/>
  <c r="J169" i="12"/>
  <c r="BK148" i="13"/>
  <c r="J88" i="14"/>
  <c r="J181" i="16"/>
  <c r="BK356" i="16"/>
  <c r="J379" i="16"/>
  <c r="J134" i="17"/>
  <c r="J646" i="18"/>
  <c r="BK96" i="19"/>
  <c r="J357" i="3"/>
  <c r="BK157" i="3"/>
  <c r="BK100" i="5"/>
  <c r="J264" i="7"/>
  <c r="BK390" i="7"/>
  <c r="BK296" i="7"/>
  <c r="BK512" i="8"/>
  <c r="BK625" i="8"/>
  <c r="BK866" i="8"/>
  <c r="J424" i="8"/>
  <c r="BK904" i="8"/>
  <c r="J818" i="8"/>
  <c r="BK413" i="9"/>
  <c r="J421" i="9"/>
  <c r="BK201" i="9"/>
  <c r="BK108" i="10"/>
  <c r="J311" i="11"/>
  <c r="BK268" i="12"/>
  <c r="BK194" i="12"/>
  <c r="J124" i="15"/>
  <c r="J155" i="16"/>
  <c r="BK245" i="16"/>
  <c r="J600" i="18"/>
  <c r="J435" i="18"/>
  <c r="BK150" i="18"/>
  <c r="BK616" i="18"/>
  <c r="J306" i="18"/>
  <c r="J90" i="19"/>
  <c r="J440" i="2"/>
  <c r="J155" i="2"/>
  <c r="BK173" i="3"/>
  <c r="J96" i="4"/>
  <c r="J108" i="5"/>
  <c r="J313" i="7"/>
  <c r="BK561" i="8"/>
  <c r="BK826" i="8"/>
  <c r="J838" i="8"/>
  <c r="BK254" i="9"/>
  <c r="BK259" i="11"/>
  <c r="J364" i="16"/>
  <c r="BK125" i="17"/>
  <c r="BK392" i="18"/>
  <c r="J115" i="18"/>
  <c r="BK660" i="18"/>
  <c r="J282" i="18"/>
  <c r="J138" i="19"/>
  <c r="BK440" i="2"/>
  <c r="J120" i="2"/>
  <c r="BK105" i="3"/>
  <c r="J338" i="3"/>
  <c r="J148" i="3"/>
  <c r="BK98" i="4"/>
  <c r="J128" i="5"/>
  <c r="BK94" i="6"/>
  <c r="BK311" i="7"/>
  <c r="J345" i="7"/>
  <c r="J709" i="8"/>
  <c r="J247" i="8"/>
  <c r="J942" i="8"/>
  <c r="BK713" i="8"/>
  <c r="BK725" i="8"/>
  <c r="BK474" i="9"/>
  <c r="J380" i="9"/>
  <c r="J94" i="11"/>
  <c r="BK253" i="12"/>
  <c r="J158" i="13"/>
  <c r="J233" i="16"/>
  <c r="J316" i="16"/>
  <c r="J191" i="18"/>
  <c r="BK306" i="18"/>
  <c r="BK680" i="18"/>
  <c r="BK277" i="18"/>
  <c r="BK94" i="19"/>
  <c r="BK425" i="2"/>
  <c r="J110" i="2"/>
  <c r="J631" i="3"/>
  <c r="J144" i="5"/>
  <c r="BK148" i="5"/>
  <c r="J110" i="6"/>
  <c r="BK500" i="7"/>
  <c r="BK287" i="7"/>
  <c r="J390" i="7"/>
  <c r="BK526" i="8"/>
  <c r="J622" i="8"/>
  <c r="J180" i="8"/>
  <c r="BK358" i="8"/>
  <c r="J922" i="8"/>
  <c r="BK798" i="8"/>
  <c r="BK227" i="9"/>
  <c r="BK437" i="9"/>
  <c r="J417" i="9"/>
  <c r="BK267" i="9"/>
  <c r="J94" i="10"/>
  <c r="BK231" i="11"/>
  <c r="BK239" i="12"/>
  <c r="J111" i="12"/>
  <c r="J128" i="13"/>
  <c r="J109" i="15"/>
  <c r="BK298" i="16"/>
  <c r="J292" i="16"/>
  <c r="BK551" i="18"/>
  <c r="J485" i="3"/>
  <c r="J91" i="5"/>
  <c r="J255" i="7"/>
  <c r="J408" i="7"/>
  <c r="J320" i="7"/>
  <c r="BK543" i="8"/>
  <c r="J960" i="8"/>
  <c r="BK303" i="8"/>
  <c r="BK849" i="8"/>
  <c r="J705" i="8"/>
  <c r="J510" i="9"/>
  <c r="BK237" i="9"/>
  <c r="J138" i="11"/>
  <c r="J177" i="12"/>
  <c r="J121" i="13"/>
  <c r="BK292" i="16"/>
  <c r="BK91" i="5"/>
  <c r="J558" i="8"/>
  <c r="J438" i="8"/>
  <c r="J485" i="9"/>
  <c r="BK441" i="9"/>
  <c r="BK116" i="10"/>
  <c r="J97" i="12"/>
  <c r="J90" i="14"/>
  <c r="J305" i="16"/>
  <c r="J497" i="18"/>
  <c r="BK297" i="18"/>
  <c r="BK511" i="18"/>
  <c r="BK313" i="2"/>
  <c r="J603" i="3"/>
  <c r="BK631" i="3"/>
  <c r="BK140" i="5"/>
  <c r="J112" i="6"/>
  <c r="J383" i="7"/>
  <c r="J354" i="7"/>
  <c r="BK521" i="8"/>
  <c r="BK417" i="8"/>
  <c r="BK897" i="8"/>
  <c r="J409" i="9"/>
  <c r="J168" i="9"/>
  <c r="BK112" i="10"/>
  <c r="BK120" i="12"/>
  <c r="J96" i="16"/>
  <c r="J524" i="18"/>
  <c r="BK470" i="18"/>
  <c r="BK600" i="18"/>
  <c r="J432" i="2"/>
  <c r="J178" i="2"/>
  <c r="BK447" i="3"/>
  <c r="BK527" i="3"/>
  <c r="J115" i="4"/>
  <c r="BK104" i="5"/>
  <c r="BK102" i="6"/>
  <c r="J311" i="7"/>
  <c r="BK444" i="8"/>
  <c r="BK845" i="8"/>
  <c r="BK942" i="8"/>
  <c r="BK480" i="8"/>
  <c r="J904" i="8"/>
  <c r="J289" i="9"/>
  <c r="BK151" i="11"/>
  <c r="BK189" i="12"/>
  <c r="J100" i="13"/>
  <c r="BK256" i="16"/>
  <c r="J112" i="16"/>
  <c r="J413" i="18"/>
  <c r="BK583" i="3"/>
  <c r="BK92" i="4"/>
  <c r="BK93" i="5"/>
  <c r="BK309" i="7"/>
  <c r="BK634" i="8"/>
  <c r="J739" i="8"/>
  <c r="BK295" i="9"/>
  <c r="BK284" i="9"/>
  <c r="BK130" i="10"/>
  <c r="BK101" i="12"/>
  <c r="BK264" i="16"/>
  <c r="BK101" i="18"/>
  <c r="J94" i="15"/>
  <c r="BK351" i="18"/>
  <c r="BK423" i="18"/>
  <c r="BK134" i="19"/>
  <c r="J521" i="3"/>
  <c r="BK531" i="3"/>
  <c r="J132" i="5"/>
  <c r="BK241" i="7"/>
  <c r="BK493" i="7"/>
  <c r="J701" i="8"/>
  <c r="J790" i="8"/>
  <c r="J697" i="8"/>
  <c r="BK434" i="9"/>
  <c r="J204" i="12"/>
  <c r="J116" i="5"/>
  <c r="BK307" i="7"/>
  <c r="BK343" i="8"/>
  <c r="BK492" i="8"/>
  <c r="BK909" i="8"/>
  <c r="BK340" i="9"/>
  <c r="J110" i="10"/>
  <c r="BK319" i="11"/>
  <c r="BK106" i="15"/>
  <c r="BK305" i="16"/>
  <c r="BK465" i="18"/>
  <c r="J221" i="3"/>
  <c r="BK115" i="4"/>
  <c r="J108" i="6"/>
  <c r="J412" i="7"/>
  <c r="J353" i="8"/>
  <c r="J433" i="8"/>
  <c r="BK822" i="8"/>
  <c r="J307" i="9"/>
  <c r="BK161" i="2"/>
  <c r="J631" i="8"/>
  <c r="J343" i="8"/>
  <c r="J556" i="9"/>
  <c r="J194" i="9"/>
  <c r="J194" i="11"/>
  <c r="BK88" i="15"/>
  <c r="J605" i="18"/>
  <c r="BK503" i="18"/>
  <c r="BK638" i="18"/>
  <c r="BK85" i="19"/>
  <c r="J161" i="2"/>
  <c r="J447" i="3"/>
  <c r="BK107" i="4"/>
  <c r="J146" i="5"/>
  <c r="J444" i="7"/>
  <c r="J880" i="8"/>
  <c r="J319" i="8"/>
  <c r="J912" i="8"/>
  <c r="BK556" i="9"/>
  <c r="J423" i="9"/>
  <c r="J120" i="10"/>
  <c r="BK100" i="13"/>
  <c r="BK91" i="15"/>
  <c r="J295" i="16"/>
  <c r="J277" i="18"/>
  <c r="J157" i="18"/>
  <c r="BK132" i="19"/>
  <c r="J365" i="2"/>
  <c r="BK103" i="2"/>
  <c r="BK181" i="3"/>
  <c r="J102" i="4"/>
  <c r="J93" i="5"/>
  <c r="J231" i="7"/>
  <c r="BK512" i="7"/>
  <c r="BK888" i="8"/>
  <c r="BK460" i="8"/>
  <c r="BK455" i="8"/>
  <c r="BK877" i="8"/>
  <c r="BK755" i="8"/>
  <c r="J746" i="8"/>
  <c r="J340" i="9"/>
  <c r="BK94" i="10"/>
  <c r="J239" i="12"/>
  <c r="J148" i="13"/>
  <c r="BK94" i="15"/>
  <c r="J279" i="16"/>
  <c r="BK151" i="17"/>
  <c r="J675" i="18"/>
  <c r="BK521" i="3"/>
  <c r="J136" i="5"/>
  <c r="BK169" i="7"/>
  <c r="J338" i="7"/>
  <c r="J599" i="8"/>
  <c r="BK675" i="8"/>
  <c r="BK534" i="9"/>
  <c r="J108" i="10"/>
  <c r="J259" i="11"/>
  <c r="J153" i="13"/>
  <c r="BK329" i="16"/>
  <c r="J151" i="17"/>
  <c r="BK122" i="18"/>
  <c r="J423" i="18"/>
  <c r="J335" i="2"/>
  <c r="J117" i="4"/>
  <c r="BK838" i="8"/>
  <c r="J115" i="8"/>
  <c r="J520" i="9"/>
  <c r="BK121" i="15"/>
  <c r="BK228" i="18"/>
  <c r="BK244" i="18"/>
  <c r="BK92" i="19"/>
  <c r="BK167" i="3"/>
  <c r="BK88" i="3"/>
  <c r="J98" i="4"/>
  <c r="J118" i="5"/>
  <c r="BK143" i="7"/>
  <c r="BK586" i="8"/>
  <c r="BK106" i="8"/>
  <c r="BK894" i="8"/>
  <c r="J394" i="9"/>
  <c r="BK94" i="11"/>
  <c r="J220" i="12"/>
  <c r="J370" i="16"/>
  <c r="J576" i="18"/>
  <c r="J625" i="18"/>
  <c r="J96" i="19"/>
  <c r="J303" i="2"/>
  <c r="J608" i="3"/>
  <c r="J102" i="5"/>
  <c r="J279" i="7"/>
  <c r="BK383" i="7"/>
  <c r="J461" i="7"/>
  <c r="J607" i="8"/>
  <c r="BK681" i="8"/>
  <c r="BK479" i="9"/>
  <c r="J247" i="9"/>
  <c r="J437" i="9"/>
  <c r="J296" i="11"/>
  <c r="J92" i="13"/>
  <c r="BK96" i="16"/>
  <c r="BK634" i="18"/>
  <c r="J482" i="9"/>
  <c r="BK151" i="9"/>
  <c r="J269" i="9"/>
  <c r="BK356" i="9"/>
  <c r="J128" i="9"/>
  <c r="J106" i="10"/>
  <c r="J118" i="10"/>
  <c r="BK172" i="11"/>
  <c r="J316" i="11"/>
  <c r="J268" i="12"/>
  <c r="BK111" i="12"/>
  <c r="J96" i="14"/>
  <c r="J136" i="15"/>
  <c r="BK206" i="16"/>
  <c r="J309" i="7"/>
  <c r="BK739" i="8"/>
  <c r="J271" i="9"/>
  <c r="J132" i="11"/>
  <c r="BK289" i="16"/>
  <c r="J236" i="18"/>
  <c r="J114" i="19"/>
  <c r="J189" i="3"/>
  <c r="J92" i="3"/>
  <c r="BK106" i="6"/>
  <c r="J678" i="8"/>
  <c r="BK604" i="8"/>
  <c r="J841" i="8"/>
  <c r="BK520" i="9"/>
  <c r="BK303" i="9"/>
  <c r="BK110" i="10"/>
  <c r="J115" i="15"/>
  <c r="BK322" i="16"/>
  <c r="J117" i="17"/>
  <c r="BK531" i="18"/>
  <c r="BK355" i="18"/>
  <c r="BK112" i="19"/>
  <c r="J330" i="2"/>
  <c r="J763" i="8"/>
  <c r="BK758" i="8"/>
  <c r="BK210" i="9"/>
  <c r="BK114" i="10"/>
  <c r="J239" i="11"/>
  <c r="J282" i="12"/>
  <c r="BK158" i="13"/>
  <c r="BK279" i="16"/>
  <c r="BK316" i="16"/>
  <c r="J103" i="17"/>
  <c r="BK122" i="19"/>
  <c r="BK338" i="3"/>
  <c r="BK102" i="4"/>
  <c r="BK110" i="6"/>
  <c r="J489" i="7"/>
  <c r="J241" i="7"/>
  <c r="J541" i="8"/>
  <c r="BK417" i="9"/>
  <c r="BK333" i="9"/>
  <c r="BK109" i="11"/>
  <c r="BK260" i="12"/>
  <c r="BK118" i="15"/>
  <c r="BK457" i="18"/>
  <c r="J629" i="18"/>
  <c r="J118" i="19"/>
  <c r="J257" i="2"/>
  <c r="BK613" i="3"/>
  <c r="BK104" i="6"/>
  <c r="BK610" i="8"/>
  <c r="BK498" i="8"/>
  <c r="J179" i="11"/>
  <c r="BK364" i="16"/>
  <c r="J457" i="18"/>
  <c r="J214" i="18"/>
  <c r="BK497" i="18"/>
  <c r="J122" i="19"/>
  <c r="BK297" i="2"/>
  <c r="BK294" i="3"/>
  <c r="J114" i="6"/>
  <c r="BK279" i="7"/>
  <c r="J594" i="8"/>
  <c r="BK563" i="8"/>
  <c r="J925" i="8"/>
  <c r="BK399" i="9"/>
  <c r="BK510" i="9"/>
  <c r="BK247" i="9"/>
  <c r="J172" i="11"/>
  <c r="J234" i="12"/>
  <c r="BK127" i="15"/>
  <c r="BK176" i="16"/>
  <c r="BK435" i="18"/>
  <c r="J228" i="18"/>
  <c r="BK178" i="2"/>
  <c r="BK310" i="3"/>
  <c r="BK109" i="4"/>
  <c r="J106" i="6"/>
  <c r="BK320" i="7"/>
  <c r="J296" i="7"/>
  <c r="J565" i="8"/>
  <c r="J406" i="18"/>
  <c r="BK443" i="18"/>
  <c r="BK432" i="2"/>
  <c r="J297" i="2"/>
  <c r="BK241" i="2"/>
  <c r="BK133" i="3"/>
  <c r="J100" i="4"/>
  <c r="J107" i="4"/>
  <c r="J110" i="5"/>
  <c r="J140" i="5"/>
  <c r="J92" i="6"/>
  <c r="BK368" i="7"/>
  <c r="J434" i="7"/>
  <c r="BK428" i="7"/>
  <c r="J326" i="7"/>
  <c r="BK273" i="7"/>
  <c r="BK326" i="7"/>
  <c r="J766" i="8"/>
  <c r="J444" i="8"/>
  <c r="BK806" i="8"/>
  <c r="BK590" i="8"/>
  <c r="BK226" i="8"/>
  <c r="BK786" i="8"/>
  <c r="BK555" i="8"/>
  <c r="J158" i="8"/>
  <c r="J275" i="9"/>
  <c r="BK269" i="9"/>
  <c r="BK421" i="9"/>
  <c r="J542" i="9"/>
  <c r="BK307" i="9"/>
  <c r="BK348" i="9"/>
  <c r="J134" i="10"/>
  <c r="J104" i="10"/>
  <c r="J113" i="11"/>
  <c r="BK138" i="11"/>
  <c r="J296" i="12"/>
  <c r="BK163" i="12"/>
  <c r="BK177" i="12"/>
  <c r="BK140" i="13"/>
  <c r="BK100" i="15"/>
  <c r="BK130" i="16"/>
  <c r="BK181" i="16"/>
  <c r="J100" i="16"/>
  <c r="BK629" i="18"/>
  <c r="BK327" i="18"/>
  <c r="BK236" i="18"/>
  <c r="J150" i="18"/>
  <c r="J565" i="18"/>
  <c r="BK432" i="18"/>
  <c r="J184" i="18"/>
  <c r="BK139" i="19"/>
  <c r="J103" i="19"/>
  <c r="J343" i="2"/>
  <c r="J282" i="2"/>
  <c r="J115" i="2"/>
  <c r="BK98" i="6"/>
  <c r="J493" i="7"/>
  <c r="BK292" i="7"/>
  <c r="BK479" i="7"/>
  <c r="BK752" i="8"/>
  <c r="BK541" i="8"/>
  <c r="BK815" i="8"/>
  <c r="BK424" i="8"/>
  <c r="J822" i="8"/>
  <c r="J735" i="8"/>
  <c r="BK869" i="8"/>
  <c r="J664" i="8"/>
  <c r="BK135" i="9"/>
  <c r="BK506" i="9"/>
  <c r="BK394" i="9"/>
  <c r="J528" i="9"/>
  <c r="BK107" i="9"/>
  <c r="J96" i="10"/>
  <c r="BK130" i="12"/>
  <c r="J264" i="12"/>
  <c r="J102" i="14"/>
  <c r="BK485" i="18"/>
  <c r="BK685" i="18"/>
  <c r="J531" i="18"/>
  <c r="BK88" i="19"/>
  <c r="J85" i="19"/>
  <c r="J353" i="2"/>
  <c r="BK282" i="2"/>
  <c r="BK155" i="2"/>
  <c r="BK90" i="2"/>
  <c r="BK189" i="3"/>
  <c r="J303" i="3"/>
  <c r="BK608" i="3"/>
  <c r="J181" i="3"/>
  <c r="BK96" i="4"/>
  <c r="J92" i="4"/>
  <c r="J134" i="5"/>
  <c r="BK102" i="5"/>
  <c r="J90" i="6"/>
  <c r="BK399" i="7"/>
  <c r="BK338" i="7"/>
  <c r="BK181" i="7"/>
  <c r="J334" i="7"/>
  <c r="J806" i="8"/>
  <c r="J681" i="8"/>
  <c r="J572" i="8"/>
  <c r="J226" i="8"/>
  <c r="J618" i="8"/>
  <c r="J713" i="8"/>
  <c r="J358" i="8"/>
  <c r="J610" i="8"/>
  <c r="BK599" i="8"/>
  <c r="J526" i="8"/>
  <c r="J794" i="8"/>
  <c r="J441" i="9"/>
  <c r="J470" i="9"/>
  <c r="BK326" i="9"/>
  <c r="J107" i="9"/>
  <c r="J100" i="10"/>
  <c r="J231" i="11"/>
  <c r="BK132" i="11"/>
  <c r="BK179" i="11"/>
  <c r="J213" i="12"/>
  <c r="BK97" i="12"/>
  <c r="BK88" i="14"/>
  <c r="J121" i="15"/>
  <c r="J139" i="15"/>
  <c r="J139" i="16"/>
  <c r="BK155" i="16"/>
  <c r="J264" i="18"/>
  <c r="BK699" i="18"/>
  <c r="J343" i="18"/>
  <c r="BK128" i="19"/>
  <c r="J352" i="3"/>
  <c r="J664" i="3"/>
  <c r="BK555" i="3"/>
  <c r="BK117" i="4"/>
  <c r="BK132" i="5"/>
  <c r="J102" i="6"/>
  <c r="J368" i="7"/>
  <c r="BK153" i="7"/>
  <c r="J468" i="7"/>
  <c r="BK701" i="8"/>
  <c r="BK451" i="8"/>
  <c r="BK782" i="8"/>
  <c r="J721" i="8"/>
  <c r="BK919" i="8"/>
  <c r="J752" i="8"/>
  <c r="J348" i="9"/>
  <c r="BK514" i="9"/>
  <c r="BK444" i="9"/>
  <c r="BK263" i="9"/>
  <c r="BK194" i="9"/>
  <c r="J128" i="10"/>
  <c r="J274" i="11"/>
  <c r="BK204" i="12"/>
  <c r="J142" i="12"/>
  <c r="BK107" i="13"/>
  <c r="J130" i="15"/>
  <c r="BK139" i="16"/>
  <c r="J165" i="17"/>
  <c r="BK343" i="18"/>
  <c r="J374" i="18"/>
  <c r="BK416" i="18"/>
  <c r="BK670" i="18"/>
  <c r="BK518" i="18"/>
  <c r="J351" i="18"/>
  <c r="BK110" i="19"/>
  <c r="J120" i="19"/>
  <c r="BK365" i="2"/>
  <c r="J389" i="9"/>
  <c r="J130" i="10"/>
  <c r="BK268" i="11"/>
  <c r="BK351" i="16"/>
  <c r="J289" i="16"/>
  <c r="J199" i="18"/>
  <c r="J316" i="18"/>
  <c r="J680" i="18"/>
  <c r="J366" i="18"/>
  <c r="BK176" i="18"/>
  <c r="BK108" i="19"/>
  <c r="BK337" i="2"/>
  <c r="J98" i="2"/>
  <c r="BK362" i="3"/>
  <c r="J531" i="3"/>
  <c r="BK261" i="3"/>
  <c r="J88" i="3"/>
  <c r="BK303" i="3"/>
  <c r="BK128" i="5"/>
  <c r="J94" i="6"/>
  <c r="J422" i="7"/>
  <c r="BK440" i="7"/>
  <c r="J520" i="7"/>
  <c r="BK264" i="7"/>
  <c r="J758" i="8"/>
  <c r="BK637" i="8"/>
  <c r="J515" i="8"/>
  <c r="BK794" i="8"/>
  <c r="J798" i="8"/>
  <c r="BK247" i="8"/>
  <c r="J778" i="8"/>
  <c r="J628" i="8"/>
  <c r="J267" i="9"/>
  <c r="J299" i="9"/>
  <c r="J326" i="9"/>
  <c r="BK124" i="10"/>
  <c r="J306" i="11"/>
  <c r="J245" i="11"/>
  <c r="J194" i="12"/>
  <c r="J185" i="12"/>
  <c r="J100" i="14"/>
  <c r="J103" i="15"/>
  <c r="J343" i="16"/>
  <c r="BK104" i="16"/>
  <c r="BK103" i="17"/>
  <c r="BK347" i="18"/>
  <c r="J551" i="18"/>
  <c r="BK362" i="18"/>
  <c r="J653" i="18"/>
  <c r="BK430" i="18"/>
  <c r="BK157" i="18"/>
  <c r="J134" i="19"/>
  <c r="J346" i="2"/>
  <c r="J267" i="2"/>
  <c r="BK880" i="8"/>
  <c r="BK628" i="8"/>
  <c r="BK327" i="8"/>
  <c r="BK863" i="8"/>
  <c r="J651" i="8"/>
  <c r="BK389" i="9"/>
  <c r="J479" i="9"/>
  <c r="BK494" i="9"/>
  <c r="BK380" i="9"/>
  <c r="BK459" i="9"/>
  <c r="BK311" i="9"/>
  <c r="J136" i="10"/>
  <c r="BK96" i="10"/>
  <c r="J252" i="11"/>
  <c r="J149" i="12"/>
  <c r="BK285" i="12"/>
  <c r="J227" i="12"/>
  <c r="BK92" i="14"/>
  <c r="BK133" i="15"/>
  <c r="BK109" i="15"/>
  <c r="BK370" i="16"/>
  <c r="J264" i="16"/>
  <c r="BK143" i="17"/>
  <c r="BK270" i="18"/>
  <c r="BK120" i="19"/>
  <c r="BK90" i="19"/>
  <c r="J619" i="3"/>
  <c r="BK106" i="5"/>
  <c r="BK505" i="7"/>
  <c r="J363" i="7"/>
  <c r="J475" i="7"/>
  <c r="J604" i="8"/>
  <c r="J549" i="8"/>
  <c r="BK929" i="8"/>
  <c r="BK607" i="8"/>
  <c r="J399" i="9"/>
  <c r="BK136" i="10"/>
  <c r="J301" i="11"/>
  <c r="J198" i="12"/>
  <c r="J140" i="13"/>
  <c r="J112" i="15"/>
  <c r="J120" i="16"/>
  <c r="BK284" i="16"/>
  <c r="J176" i="16"/>
  <c r="BK159" i="17"/>
  <c r="J143" i="17"/>
  <c r="J511" i="18"/>
  <c r="J451" i="18"/>
  <c r="BK222" i="18"/>
  <c r="BK524" i="18"/>
  <c r="BK184" i="18"/>
  <c r="J480" i="18"/>
  <c r="BK592" i="18"/>
  <c r="J290" i="18"/>
  <c r="J108" i="18"/>
  <c r="J666" i="18"/>
  <c r="BK605" i="18"/>
  <c r="BK413" i="18"/>
  <c r="BK290" i="18"/>
  <c r="J112" i="19"/>
  <c r="J139" i="19"/>
  <c r="BK372" i="2"/>
  <c r="J313" i="2"/>
  <c r="J90" i="2"/>
  <c r="J111" i="4"/>
  <c r="BK119" i="4"/>
  <c r="BK142" i="5"/>
  <c r="BK144" i="5"/>
  <c r="J98" i="6"/>
  <c r="BK108" i="6"/>
  <c r="BK128" i="7"/>
  <c r="BK475" i="7"/>
  <c r="BK97" i="7"/>
  <c r="BK375" i="7"/>
  <c r="BK412" i="7"/>
  <c r="J97" i="7"/>
  <c r="J480" i="8"/>
  <c r="BK158" i="8"/>
  <c r="BK631" i="8"/>
  <c r="BK180" i="8"/>
  <c r="J543" i="8"/>
  <c r="J488" i="8"/>
  <c r="BK473" i="8"/>
  <c r="J590" i="8"/>
  <c r="J474" i="9"/>
  <c r="J514" i="9"/>
  <c r="J455" i="9"/>
  <c r="J303" i="9"/>
  <c r="BK168" i="9"/>
  <c r="BK120" i="10"/>
  <c r="BK212" i="11"/>
  <c r="BK306" i="11"/>
  <c r="BK234" i="12"/>
  <c r="J273" i="12"/>
  <c r="J134" i="13"/>
  <c r="J88" i="15"/>
  <c r="J351" i="16"/>
  <c r="J356" i="16"/>
  <c r="J610" i="18"/>
  <c r="J416" i="18"/>
  <c r="BK399" i="18"/>
  <c r="J685" i="18"/>
  <c r="J660" i="18"/>
  <c r="J347" i="18"/>
  <c r="J124" i="19"/>
  <c r="J132" i="19"/>
  <c r="J368" i="2"/>
  <c r="J127" i="2"/>
  <c r="BK269" i="3"/>
  <c r="BK113" i="3"/>
  <c r="J527" i="3"/>
  <c r="J328" i="3"/>
  <c r="BK352" i="3"/>
  <c r="BK122" i="5"/>
  <c r="BK138" i="5"/>
  <c r="BK134" i="5"/>
  <c r="J100" i="6"/>
  <c r="J375" i="7"/>
  <c r="J128" i="7"/>
  <c r="BK106" i="7"/>
  <c r="BK860" i="8"/>
  <c r="BK576" i="8"/>
  <c r="BK613" i="8"/>
  <c r="BK670" i="8"/>
  <c r="J498" i="8"/>
  <c r="BK319" i="8"/>
  <c r="BK746" i="8"/>
  <c r="J576" i="8"/>
  <c r="J254" i="9"/>
  <c r="BK542" i="9"/>
  <c r="BK271" i="9"/>
  <c r="BK279" i="9"/>
  <c r="J138" i="10"/>
  <c r="J246" i="12"/>
  <c r="BK149" i="12"/>
  <c r="BK94" i="14"/>
  <c r="BK130" i="15"/>
  <c r="J256" i="16"/>
  <c r="J159" i="17"/>
  <c r="J586" i="18"/>
  <c r="J101" i="18"/>
  <c r="J465" i="18"/>
  <c r="J297" i="18"/>
  <c r="J699" i="18"/>
  <c r="BK653" i="18"/>
  <c r="J122" i="18"/>
  <c r="J88" i="19"/>
  <c r="BK343" i="2"/>
  <c r="BK257" i="2"/>
  <c r="BK120" i="2"/>
  <c r="J320" i="3"/>
  <c r="J133" i="3"/>
  <c r="J105" i="3"/>
  <c r="J583" i="3"/>
  <c r="BK113" i="4"/>
  <c r="J104" i="5"/>
  <c r="J97" i="5"/>
  <c r="J130" i="5"/>
  <c r="BK92" i="6"/>
  <c r="J500" i="7"/>
  <c r="BK300" i="7"/>
  <c r="BK298" i="7"/>
  <c r="BK489" i="7"/>
  <c r="BK408" i="7"/>
  <c r="BK549" i="8"/>
  <c r="BK640" i="8"/>
  <c r="BK433" i="8"/>
  <c r="J717" i="8"/>
  <c r="BK256" i="8"/>
  <c r="J473" i="8"/>
  <c r="J256" i="8"/>
  <c r="BK241" i="8"/>
  <c r="BK925" i="8"/>
  <c r="J866" i="8"/>
  <c r="BK644" i="8"/>
  <c r="J427" i="9"/>
  <c r="BK455" i="9"/>
  <c r="BK122" i="10"/>
  <c r="BK138" i="10"/>
  <c r="BK296" i="11"/>
  <c r="J151" i="11"/>
  <c r="BK227" i="12"/>
  <c r="J155" i="12"/>
  <c r="BK155" i="12"/>
  <c r="BK96" i="14"/>
  <c r="BK139" i="15"/>
  <c r="BK379" i="16"/>
  <c r="J212" i="16"/>
  <c r="J191" i="16"/>
  <c r="BK406" i="18"/>
  <c r="J570" i="18"/>
  <c r="J128" i="19"/>
  <c r="BK414" i="3"/>
  <c r="J261" i="3"/>
  <c r="J365" i="3"/>
  <c r="J106" i="5"/>
  <c r="BK116" i="6"/>
  <c r="J512" i="7"/>
  <c r="BK345" i="7"/>
  <c r="BK516" i="7"/>
  <c r="BK353" i="8"/>
  <c r="J561" i="8"/>
  <c r="J327" i="8"/>
  <c r="BK934" i="8"/>
  <c r="J860" i="8"/>
  <c r="BK409" i="9"/>
  <c r="BK219" i="9"/>
  <c r="J413" i="9"/>
  <c r="J376" i="9"/>
  <c r="J114" i="10"/>
  <c r="J102" i="10"/>
  <c r="BK316" i="11"/>
  <c r="BK277" i="12"/>
  <c r="BK128" i="13"/>
  <c r="J92" i="14"/>
  <c r="J245" i="16"/>
  <c r="J198" i="16"/>
  <c r="J485" i="18"/>
  <c r="BK538" i="18"/>
  <c r="BK366" i="18"/>
  <c r="BK480" i="18"/>
  <c r="BK115" i="18"/>
  <c r="J108" i="19"/>
  <c r="J309" i="2"/>
  <c r="J310" i="3"/>
  <c r="BK116" i="5"/>
  <c r="BK434" i="7"/>
  <c r="BK818" i="8"/>
  <c r="J405" i="8"/>
  <c r="BK558" i="8"/>
  <c r="J106" i="8"/>
  <c r="J900" i="8"/>
  <c r="J786" i="8"/>
  <c r="BK363" i="9"/>
  <c r="BK376" i="9"/>
  <c r="BK102" i="14"/>
  <c r="J298" i="16"/>
  <c r="J92" i="17"/>
  <c r="BK451" i="18"/>
  <c r="BK565" i="18"/>
  <c r="J379" i="18"/>
  <c r="BK576" i="18"/>
  <c r="J244" i="18"/>
  <c r="BK103" i="19"/>
  <c r="J110" i="19"/>
  <c r="BK346" i="2"/>
  <c r="J231" i="2"/>
  <c r="J167" i="3"/>
  <c r="BK485" i="3"/>
  <c r="J100" i="3"/>
  <c r="J651" i="3"/>
  <c r="BK100" i="3"/>
  <c r="J100" i="5"/>
  <c r="J118" i="6"/>
  <c r="BK520" i="7"/>
  <c r="J300" i="7"/>
  <c r="BK444" i="7"/>
  <c r="J586" i="8"/>
  <c r="J849" i="8"/>
  <c r="J563" i="8"/>
  <c r="J640" i="8"/>
  <c r="J505" i="8"/>
  <c r="J826" i="8"/>
  <c r="J534" i="9"/>
  <c r="J459" i="9"/>
  <c r="BK546" i="9"/>
  <c r="J135" i="9"/>
  <c r="BK104" i="10"/>
  <c r="J319" i="11"/>
  <c r="J260" i="12"/>
  <c r="J163" i="12"/>
  <c r="BK92" i="13"/>
  <c r="J127" i="15"/>
  <c r="J284" i="16"/>
  <c r="J164" i="16"/>
  <c r="J399" i="18"/>
  <c r="J592" i="18"/>
  <c r="BK316" i="18"/>
  <c r="BK282" i="18"/>
  <c r="J503" i="18"/>
  <c r="J331" i="18"/>
  <c r="J126" i="19"/>
  <c r="BK118" i="19"/>
  <c r="BK330" i="2"/>
  <c r="BK127" i="2"/>
  <c r="BK357" i="3"/>
  <c r="BK664" i="3"/>
  <c r="BK100" i="4"/>
  <c r="J104" i="4"/>
  <c r="BK136" i="5"/>
  <c r="BK118" i="6"/>
  <c r="J153" i="7"/>
  <c r="J307" i="7"/>
  <c r="J399" i="7"/>
  <c r="BK363" i="7"/>
  <c r="BK488" i="8"/>
  <c r="J731" i="8"/>
  <c r="BK778" i="8"/>
  <c r="J460" i="8"/>
  <c r="J950" i="8"/>
  <c r="J303" i="8"/>
  <c r="J877" i="8"/>
  <c r="BK717" i="8"/>
  <c r="J625" i="8"/>
  <c r="BK128" i="9"/>
  <c r="BK466" i="9"/>
  <c r="J498" i="9"/>
  <c r="BK344" i="9"/>
  <c r="J219" i="9"/>
  <c r="BK132" i="10"/>
  <c r="J212" i="11"/>
  <c r="J277" i="12"/>
  <c r="BK198" i="12"/>
  <c r="J130" i="12"/>
  <c r="BK90" i="14"/>
  <c r="J220" i="16"/>
  <c r="BK147" i="16"/>
  <c r="BK112" i="16"/>
  <c r="BK130" i="19"/>
  <c r="BK138" i="19"/>
  <c r="J96" i="3"/>
  <c r="J113" i="3"/>
  <c r="BK221" i="3"/>
  <c r="J119" i="3"/>
  <c r="BK111" i="4"/>
  <c r="J126" i="5"/>
  <c r="BK112" i="5"/>
  <c r="J96" i="6"/>
  <c r="J273" i="7"/>
  <c r="J479" i="7"/>
  <c r="BK231" i="7"/>
  <c r="BK422" i="7"/>
  <c r="J863" i="8"/>
  <c r="BK348" i="8"/>
  <c r="BK529" i="8"/>
  <c r="BK705" i="8"/>
  <c r="J891" i="8"/>
  <c r="BK505" i="8"/>
  <c r="J873" i="8"/>
  <c r="BK766" i="8"/>
  <c r="BK656" i="8"/>
  <c r="J210" i="9"/>
  <c r="BK470" i="9"/>
  <c r="J494" i="9"/>
  <c r="J506" i="9"/>
  <c r="J227" i="9"/>
  <c r="BK128" i="10"/>
  <c r="BK100" i="10"/>
  <c r="BK290" i="11"/>
  <c r="BK239" i="11"/>
  <c r="J285" i="12"/>
  <c r="BK282" i="12"/>
  <c r="BK124" i="15"/>
  <c r="J97" i="15"/>
  <c r="J104" i="16"/>
  <c r="J228" i="16"/>
  <c r="J206" i="16"/>
  <c r="J616" i="18"/>
  <c r="J370" i="18"/>
  <c r="BK96" i="18"/>
  <c r="J355" i="18"/>
  <c r="J335" i="18"/>
  <c r="BK331" i="18"/>
  <c r="BK675" i="18"/>
  <c r="J538" i="18"/>
  <c r="J339" i="18"/>
  <c r="J143" i="18"/>
  <c r="J92" i="19"/>
  <c r="BK353" i="2"/>
  <c r="BK115" i="2"/>
  <c r="J34" i="2"/>
  <c r="J107" i="13"/>
  <c r="BK115" i="15"/>
  <c r="BK100" i="16"/>
  <c r="BK134" i="17"/>
  <c r="BK545" i="18"/>
  <c r="J545" i="18"/>
  <c r="J430" i="18"/>
  <c r="BK621" i="18"/>
  <c r="J385" i="18"/>
  <c r="BK101" i="19"/>
  <c r="J445" i="2"/>
  <c r="BK303" i="2"/>
  <c r="AS62" i="1"/>
  <c r="BK246" i="3"/>
  <c r="BK96" i="3"/>
  <c r="BK104" i="4"/>
  <c r="BK124" i="5"/>
  <c r="BK110" i="5"/>
  <c r="BK248" i="7"/>
  <c r="BK334" i="7"/>
  <c r="J428" i="7"/>
  <c r="J348" i="8"/>
  <c r="J555" i="8"/>
  <c r="BK552" i="8"/>
  <c r="BK922" i="8"/>
  <c r="BK721" i="8"/>
  <c r="BK289" i="9"/>
  <c r="J502" i="9"/>
  <c r="BK451" i="9"/>
  <c r="J237" i="9"/>
  <c r="BK282" i="11"/>
  <c r="BK273" i="12"/>
  <c r="J114" i="13"/>
  <c r="BK112" i="15"/>
  <c r="BK120" i="16"/>
  <c r="J272" i="16"/>
  <c r="J470" i="18"/>
  <c r="J222" i="18"/>
  <c r="J96" i="18"/>
  <c r="BK666" i="18"/>
  <c r="BK126" i="19"/>
  <c r="BK445" i="2"/>
  <c r="BK335" i="2"/>
  <c r="BK231" i="2"/>
  <c r="F36" i="2"/>
  <c r="BK697" i="8"/>
  <c r="BK960" i="8"/>
  <c r="BK651" i="8"/>
  <c r="BK405" i="8"/>
  <c r="BK891" i="8"/>
  <c r="BK618" i="8"/>
  <c r="J546" i="9"/>
  <c r="BK265" i="9"/>
  <c r="J132" i="10"/>
  <c r="BK274" i="11"/>
  <c r="BK311" i="11"/>
  <c r="BK292" i="12"/>
  <c r="J253" i="12"/>
  <c r="BK97" i="15"/>
  <c r="BK164" i="16"/>
  <c r="BK220" i="16"/>
  <c r="J270" i="18"/>
  <c r="BK214" i="18"/>
  <c r="BK404" i="3"/>
  <c r="J613" i="3"/>
  <c r="J122" i="4"/>
  <c r="J122" i="5"/>
  <c r="BK114" i="6"/>
  <c r="BK454" i="7"/>
  <c r="J869" i="8"/>
  <c r="BK802" i="8"/>
  <c r="J338" i="8"/>
  <c r="J888" i="8"/>
  <c r="J466" i="9"/>
  <c r="BK498" i="9"/>
  <c r="J116" i="10"/>
  <c r="BK245" i="11"/>
  <c r="BK246" i="12"/>
  <c r="J101" i="12"/>
  <c r="J106" i="15"/>
  <c r="J329" i="16"/>
  <c r="BK570" i="18"/>
  <c r="J176" i="18"/>
  <c r="BK688" i="18"/>
  <c r="BK379" i="18"/>
  <c r="BK170" i="18"/>
  <c r="J99" i="19"/>
  <c r="BK98" i="2"/>
  <c r="BK119" i="3"/>
  <c r="J124" i="5"/>
  <c r="BK114" i="5"/>
  <c r="J613" i="8"/>
  <c r="BK964" i="8"/>
  <c r="J929" i="8"/>
  <c r="J637" i="8"/>
  <c r="J126" i="10"/>
  <c r="J91" i="15"/>
  <c r="J147" i="16"/>
  <c r="BK385" i="18"/>
  <c r="J432" i="18"/>
  <c r="J695" i="18"/>
  <c r="BK335" i="18"/>
  <c r="J105" i="19"/>
  <c r="BK368" i="2"/>
  <c r="BK267" i="2"/>
  <c r="J555" i="3"/>
  <c r="BK333" i="3"/>
  <c r="BK603" i="3"/>
  <c r="BK130" i="5"/>
  <c r="BK417" i="7"/>
  <c r="BK841" i="8"/>
  <c r="J455" i="8"/>
  <c r="J417" i="8"/>
  <c r="J656" i="8"/>
  <c r="BK299" i="9"/>
  <c r="J265" i="9"/>
  <c r="J151" i="9"/>
  <c r="BK134" i="10"/>
  <c r="BK296" i="12"/>
  <c r="BK134" i="13"/>
  <c r="J100" i="15"/>
  <c r="BK377" i="16"/>
  <c r="BK165" i="17"/>
  <c r="BK339" i="18"/>
  <c r="J170" i="18"/>
  <c r="BK490" i="18"/>
  <c r="BK586" i="18"/>
  <c r="BK99" i="19"/>
  <c r="J136" i="19"/>
  <c r="J372" i="2"/>
  <c r="J345" i="3"/>
  <c r="J173" i="3"/>
  <c r="J404" i="3"/>
  <c r="J119" i="4"/>
  <c r="J142" i="5"/>
  <c r="BK90" i="6"/>
  <c r="J508" i="7"/>
  <c r="J206" i="7"/>
  <c r="BK693" i="8"/>
  <c r="BK338" i="8"/>
  <c r="BK115" i="8"/>
  <c r="J644" i="8"/>
  <c r="BK749" i="8"/>
  <c r="J749" i="8"/>
  <c r="J263" i="9"/>
  <c r="J403" i="9"/>
  <c r="J279" i="9"/>
  <c r="BK126" i="10"/>
  <c r="J290" i="11"/>
  <c r="J109" i="11"/>
  <c r="J189" i="12"/>
  <c r="BK121" i="13"/>
  <c r="BK136" i="15"/>
  <c r="BK272" i="16"/>
  <c r="J129" i="18"/>
  <c r="BK191" i="18"/>
  <c r="BK116" i="19"/>
  <c r="R545" i="9" l="1"/>
  <c r="P607" i="3"/>
  <c r="T545" i="9"/>
  <c r="R687" i="18"/>
  <c r="T345" i="2"/>
  <c r="T87" i="3"/>
  <c r="R618" i="3"/>
  <c r="P106" i="4"/>
  <c r="R99" i="5"/>
  <c r="R89" i="5" s="1"/>
  <c r="R88" i="5" s="1"/>
  <c r="T319" i="7"/>
  <c r="T478" i="7"/>
  <c r="BK416" i="8"/>
  <c r="J416" i="8" s="1"/>
  <c r="J71" i="8" s="1"/>
  <c r="R598" i="8"/>
  <c r="R928" i="8"/>
  <c r="R193" i="9"/>
  <c r="R402" i="9"/>
  <c r="T251" i="11"/>
  <c r="P148" i="12"/>
  <c r="P95" i="12" s="1"/>
  <c r="T263" i="12"/>
  <c r="R91" i="13"/>
  <c r="T87" i="14"/>
  <c r="T86" i="14"/>
  <c r="BK95" i="16"/>
  <c r="J95" i="16"/>
  <c r="J65" i="16"/>
  <c r="P205" i="16"/>
  <c r="T289" i="18"/>
  <c r="R345" i="2"/>
  <c r="P319" i="3"/>
  <c r="T91" i="4"/>
  <c r="T99" i="5"/>
  <c r="BK319" i="7"/>
  <c r="J319" i="7"/>
  <c r="J67" i="7"/>
  <c r="BK448" i="7"/>
  <c r="J448" i="7"/>
  <c r="J70" i="7"/>
  <c r="R511" i="7"/>
  <c r="T105" i="8"/>
  <c r="P416" i="8"/>
  <c r="P571" i="8"/>
  <c r="BK585" i="8"/>
  <c r="J585" i="8"/>
  <c r="J75" i="8"/>
  <c r="R585" i="8"/>
  <c r="R584" i="8" s="1"/>
  <c r="T585" i="8"/>
  <c r="T584" i="8" s="1"/>
  <c r="BK928" i="8"/>
  <c r="J928" i="8"/>
  <c r="J78" i="8"/>
  <c r="BK106" i="9"/>
  <c r="J106" i="9"/>
  <c r="J69" i="9"/>
  <c r="BK402" i="9"/>
  <c r="J402" i="9"/>
  <c r="J78" i="9"/>
  <c r="T93" i="11"/>
  <c r="P310" i="11"/>
  <c r="P309" i="11"/>
  <c r="BK148" i="12"/>
  <c r="J148" i="12" s="1"/>
  <c r="J67" i="12" s="1"/>
  <c r="P91" i="13"/>
  <c r="BK87" i="15"/>
  <c r="J87" i="15"/>
  <c r="J64" i="15" s="1"/>
  <c r="T146" i="16"/>
  <c r="BK355" i="16"/>
  <c r="J355" i="16"/>
  <c r="J71" i="16"/>
  <c r="P91" i="17"/>
  <c r="P90" i="17" s="1"/>
  <c r="P89" i="17" s="1"/>
  <c r="AU72" i="1" s="1"/>
  <c r="P95" i="18"/>
  <c r="P434" i="18"/>
  <c r="T89" i="2"/>
  <c r="T308" i="2"/>
  <c r="P87" i="3"/>
  <c r="P91" i="4"/>
  <c r="P90" i="4"/>
  <c r="P89" i="4"/>
  <c r="AU58" i="1"/>
  <c r="T90" i="5"/>
  <c r="T89" i="5" s="1"/>
  <c r="T88" i="5" s="1"/>
  <c r="P89" i="6"/>
  <c r="P88" i="6"/>
  <c r="P87" i="6"/>
  <c r="AU60" i="1" s="1"/>
  <c r="BK240" i="7"/>
  <c r="BK95" i="7" s="1"/>
  <c r="J95" i="7" s="1"/>
  <c r="J64" i="7" s="1"/>
  <c r="J240" i="7"/>
  <c r="J66" i="7"/>
  <c r="BK478" i="7"/>
  <c r="J478" i="7"/>
  <c r="J71" i="7" s="1"/>
  <c r="P680" i="8"/>
  <c r="BK193" i="9"/>
  <c r="J193" i="9"/>
  <c r="J70" i="9"/>
  <c r="T310" i="9"/>
  <c r="BK388" i="9"/>
  <c r="J388" i="9"/>
  <c r="J77" i="9"/>
  <c r="BK513" i="9"/>
  <c r="J513" i="9"/>
  <c r="J79" i="9"/>
  <c r="T93" i="10"/>
  <c r="T92" i="10"/>
  <c r="P93" i="11"/>
  <c r="R230" i="11"/>
  <c r="T310" i="11"/>
  <c r="T309" i="11"/>
  <c r="BK96" i="12"/>
  <c r="BK207" i="12"/>
  <c r="BK206" i="12" s="1"/>
  <c r="J206" i="12" s="1"/>
  <c r="J69" i="12" s="1"/>
  <c r="J207" i="12"/>
  <c r="J70" i="12"/>
  <c r="P276" i="12"/>
  <c r="T133" i="13"/>
  <c r="T90" i="13" s="1"/>
  <c r="T89" i="13" s="1"/>
  <c r="P87" i="15"/>
  <c r="P86" i="15"/>
  <c r="AU70" i="1"/>
  <c r="BK146" i="16"/>
  <c r="J146" i="16"/>
  <c r="J66" i="16"/>
  <c r="T297" i="16"/>
  <c r="T496" i="18"/>
  <c r="P89" i="2"/>
  <c r="P296" i="2"/>
  <c r="BK308" i="2"/>
  <c r="J308" i="2"/>
  <c r="J63" i="2" s="1"/>
  <c r="R319" i="3"/>
  <c r="P90" i="5"/>
  <c r="P319" i="7"/>
  <c r="P448" i="7"/>
  <c r="T511" i="7"/>
  <c r="T416" i="8"/>
  <c r="BK571" i="8"/>
  <c r="J571" i="8"/>
  <c r="J73" i="8"/>
  <c r="R571" i="8"/>
  <c r="T571" i="8"/>
  <c r="P585" i="8"/>
  <c r="BK598" i="8"/>
  <c r="J598" i="8"/>
  <c r="J76" i="8"/>
  <c r="T598" i="8"/>
  <c r="T928" i="8"/>
  <c r="P193" i="9"/>
  <c r="BK298" i="9"/>
  <c r="J298" i="9"/>
  <c r="J72" i="9"/>
  <c r="T298" i="9"/>
  <c r="R310" i="9"/>
  <c r="R347" i="9"/>
  <c r="T402" i="9"/>
  <c r="BK93" i="10"/>
  <c r="J93" i="10"/>
  <c r="J68" i="10"/>
  <c r="R93" i="11"/>
  <c r="BK230" i="11"/>
  <c r="J230" i="11"/>
  <c r="J66" i="11"/>
  <c r="T230" i="11"/>
  <c r="BK310" i="11"/>
  <c r="J310" i="11" s="1"/>
  <c r="J69" i="11" s="1"/>
  <c r="BK309" i="11"/>
  <c r="J309" i="11" s="1"/>
  <c r="J68" i="11" s="1"/>
  <c r="T96" i="12"/>
  <c r="T207" i="12"/>
  <c r="BK263" i="12"/>
  <c r="J263" i="12"/>
  <c r="J71" i="12" s="1"/>
  <c r="R276" i="12"/>
  <c r="P133" i="13"/>
  <c r="P87" i="14"/>
  <c r="P86" i="14"/>
  <c r="AU69" i="1"/>
  <c r="R95" i="16"/>
  <c r="T95" i="16"/>
  <c r="BK205" i="16"/>
  <c r="J205" i="16"/>
  <c r="J67" i="16"/>
  <c r="R297" i="16"/>
  <c r="R355" i="16"/>
  <c r="R354" i="16"/>
  <c r="BK91" i="17"/>
  <c r="BK90" i="17" s="1"/>
  <c r="J90" i="17" s="1"/>
  <c r="J64" i="17" s="1"/>
  <c r="J91" i="17"/>
  <c r="J65" i="17"/>
  <c r="T95" i="18"/>
  <c r="P289" i="18"/>
  <c r="P496" i="18"/>
  <c r="BK87" i="19"/>
  <c r="J87" i="19"/>
  <c r="J61" i="19"/>
  <c r="T87" i="19"/>
  <c r="P107" i="19"/>
  <c r="R89" i="2"/>
  <c r="BK296" i="2"/>
  <c r="J296" i="2"/>
  <c r="J62" i="2"/>
  <c r="BK345" i="2"/>
  <c r="J345" i="2" s="1"/>
  <c r="J64" i="2" s="1"/>
  <c r="BK319" i="3"/>
  <c r="J319" i="3"/>
  <c r="J62" i="3"/>
  <c r="P618" i="3"/>
  <c r="BK91" i="4"/>
  <c r="J91" i="4"/>
  <c r="J65" i="4"/>
  <c r="R91" i="4"/>
  <c r="BK99" i="5"/>
  <c r="J99" i="5"/>
  <c r="J66" i="5" s="1"/>
  <c r="T96" i="7"/>
  <c r="R319" i="7"/>
  <c r="R448" i="7"/>
  <c r="P511" i="7"/>
  <c r="BK680" i="8"/>
  <c r="J680" i="8" s="1"/>
  <c r="J77" i="8" s="1"/>
  <c r="R106" i="9"/>
  <c r="R105" i="9"/>
  <c r="P310" i="9"/>
  <c r="T347" i="9"/>
  <c r="T388" i="9"/>
  <c r="T513" i="9"/>
  <c r="R93" i="10"/>
  <c r="R92" i="10"/>
  <c r="P251" i="11"/>
  <c r="R148" i="12"/>
  <c r="P263" i="12"/>
  <c r="BK91" i="13"/>
  <c r="R146" i="16"/>
  <c r="P297" i="16"/>
  <c r="R91" i="17"/>
  <c r="R90" i="17"/>
  <c r="R89" i="17" s="1"/>
  <c r="R95" i="18"/>
  <c r="BK496" i="18"/>
  <c r="J496" i="18"/>
  <c r="J69" i="18"/>
  <c r="P87" i="19"/>
  <c r="P83" i="19" s="1"/>
  <c r="AU74" i="1" s="1"/>
  <c r="P98" i="19"/>
  <c r="T98" i="19"/>
  <c r="R296" i="2"/>
  <c r="R308" i="2"/>
  <c r="T319" i="3"/>
  <c r="BK106" i="4"/>
  <c r="J106" i="4"/>
  <c r="J66" i="4"/>
  <c r="P99" i="5"/>
  <c r="R89" i="6"/>
  <c r="R88" i="6" s="1"/>
  <c r="R87" i="6" s="1"/>
  <c r="P96" i="7"/>
  <c r="T240" i="7"/>
  <c r="P478" i="7"/>
  <c r="R105" i="8"/>
  <c r="R104" i="8" s="1"/>
  <c r="R416" i="8"/>
  <c r="P598" i="8"/>
  <c r="P928" i="8"/>
  <c r="P106" i="9"/>
  <c r="P105" i="9"/>
  <c r="BK310" i="9"/>
  <c r="J310" i="9"/>
  <c r="J74" i="9"/>
  <c r="P347" i="9"/>
  <c r="R388" i="9"/>
  <c r="R513" i="9"/>
  <c r="R251" i="11"/>
  <c r="P96" i="12"/>
  <c r="R207" i="12"/>
  <c r="BK276" i="12"/>
  <c r="J276" i="12"/>
  <c r="J72" i="12" s="1"/>
  <c r="R133" i="13"/>
  <c r="BK87" i="14"/>
  <c r="J87" i="14"/>
  <c r="J64" i="14"/>
  <c r="T87" i="15"/>
  <c r="T86" i="15" s="1"/>
  <c r="T205" i="16"/>
  <c r="P355" i="16"/>
  <c r="P354" i="16"/>
  <c r="BK289" i="18"/>
  <c r="J289" i="18"/>
  <c r="J67" i="18" s="1"/>
  <c r="R496" i="18"/>
  <c r="BK107" i="19"/>
  <c r="J107" i="19"/>
  <c r="J63" i="19"/>
  <c r="BK89" i="2"/>
  <c r="J89" i="2" s="1"/>
  <c r="J61" i="2" s="1"/>
  <c r="T296" i="2"/>
  <c r="P308" i="2"/>
  <c r="BK87" i="3"/>
  <c r="J87" i="3"/>
  <c r="J61" i="3"/>
  <c r="BK618" i="3"/>
  <c r="J618" i="3" s="1"/>
  <c r="J64" i="3" s="1"/>
  <c r="T106" i="4"/>
  <c r="T89" i="6"/>
  <c r="T88" i="6"/>
  <c r="T87" i="6"/>
  <c r="BK96" i="7"/>
  <c r="J96" i="7"/>
  <c r="J65" i="7"/>
  <c r="P240" i="7"/>
  <c r="R478" i="7"/>
  <c r="P105" i="8"/>
  <c r="P104" i="8" s="1"/>
  <c r="T680" i="8"/>
  <c r="T193" i="9"/>
  <c r="R298" i="9"/>
  <c r="BK347" i="9"/>
  <c r="J347" i="9" s="1"/>
  <c r="J75" i="9" s="1"/>
  <c r="P388" i="9"/>
  <c r="P513" i="9"/>
  <c r="BK251" i="11"/>
  <c r="J251" i="11"/>
  <c r="J67" i="11" s="1"/>
  <c r="R96" i="12"/>
  <c r="R95" i="12"/>
  <c r="P207" i="12"/>
  <c r="P206" i="12"/>
  <c r="T276" i="12"/>
  <c r="T91" i="13"/>
  <c r="R87" i="15"/>
  <c r="R86" i="15"/>
  <c r="P146" i="16"/>
  <c r="BK297" i="16"/>
  <c r="J297" i="16"/>
  <c r="J68" i="16"/>
  <c r="T355" i="16"/>
  <c r="T354" i="16"/>
  <c r="R289" i="18"/>
  <c r="R434" i="18"/>
  <c r="BK98" i="19"/>
  <c r="J98" i="19"/>
  <c r="J62" i="19"/>
  <c r="R107" i="19"/>
  <c r="P345" i="2"/>
  <c r="R87" i="3"/>
  <c r="R86" i="3"/>
  <c r="R85" i="3"/>
  <c r="T618" i="3"/>
  <c r="R106" i="4"/>
  <c r="BK90" i="5"/>
  <c r="J90" i="5" s="1"/>
  <c r="J65" i="5" s="1"/>
  <c r="R90" i="5"/>
  <c r="BK89" i="6"/>
  <c r="J89" i="6" s="1"/>
  <c r="J65" i="6" s="1"/>
  <c r="R96" i="7"/>
  <c r="R240" i="7"/>
  <c r="R95" i="7" s="1"/>
  <c r="T448" i="7"/>
  <c r="T447" i="7" s="1"/>
  <c r="BK511" i="7"/>
  <c r="J511" i="7"/>
  <c r="J72" i="7"/>
  <c r="BK105" i="8"/>
  <c r="J105" i="8"/>
  <c r="J69" i="8" s="1"/>
  <c r="R680" i="8"/>
  <c r="T106" i="9"/>
  <c r="T105" i="9"/>
  <c r="P298" i="9"/>
  <c r="P402" i="9"/>
  <c r="P93" i="10"/>
  <c r="P92" i="10"/>
  <c r="AU65" i="1"/>
  <c r="BK93" i="11"/>
  <c r="J93" i="11"/>
  <c r="J65" i="11" s="1"/>
  <c r="P230" i="11"/>
  <c r="R310" i="11"/>
  <c r="R309" i="11"/>
  <c r="T148" i="12"/>
  <c r="R263" i="12"/>
  <c r="BK133" i="13"/>
  <c r="J133" i="13"/>
  <c r="J66" i="13"/>
  <c r="R87" i="14"/>
  <c r="R86" i="14"/>
  <c r="P95" i="16"/>
  <c r="P94" i="16" s="1"/>
  <c r="P93" i="16" s="1"/>
  <c r="AU71" i="1" s="1"/>
  <c r="R205" i="16"/>
  <c r="T91" i="17"/>
  <c r="T90" i="17"/>
  <c r="T89" i="17" s="1"/>
  <c r="BK95" i="18"/>
  <c r="J95" i="18"/>
  <c r="J65" i="18"/>
  <c r="BK434" i="18"/>
  <c r="J434" i="18"/>
  <c r="J68" i="18" s="1"/>
  <c r="T434" i="18"/>
  <c r="R87" i="19"/>
  <c r="R98" i="19"/>
  <c r="R83" i="19" s="1"/>
  <c r="T107" i="19"/>
  <c r="BK203" i="12"/>
  <c r="J203" i="12"/>
  <c r="J68" i="12"/>
  <c r="BK404" i="8"/>
  <c r="J404" i="8"/>
  <c r="J70" i="8"/>
  <c r="BK607" i="3"/>
  <c r="J607" i="3"/>
  <c r="J63" i="3"/>
  <c r="BK663" i="3"/>
  <c r="J663" i="3"/>
  <c r="J65" i="3"/>
  <c r="BK439" i="2"/>
  <c r="J439" i="2"/>
  <c r="J65" i="2"/>
  <c r="BK567" i="8"/>
  <c r="J567" i="8"/>
  <c r="J72" i="8"/>
  <c r="BK294" i="9"/>
  <c r="J294" i="9"/>
  <c r="J71" i="9"/>
  <c r="BK545" i="9"/>
  <c r="J545" i="9"/>
  <c r="J80" i="9"/>
  <c r="F89" i="10"/>
  <c r="BK141" i="12"/>
  <c r="J141" i="12"/>
  <c r="J66" i="12"/>
  <c r="BK157" i="13"/>
  <c r="J157" i="13"/>
  <c r="J67" i="13" s="1"/>
  <c r="BK350" i="16"/>
  <c r="J350" i="16"/>
  <c r="J69" i="16"/>
  <c r="BK158" i="17"/>
  <c r="J158" i="17"/>
  <c r="J66" i="17" s="1"/>
  <c r="BK164" i="17"/>
  <c r="J164" i="17"/>
  <c r="J67" i="17"/>
  <c r="BK698" i="18"/>
  <c r="J698" i="18"/>
  <c r="J71" i="18" s="1"/>
  <c r="BK84" i="19"/>
  <c r="BK83" i="19"/>
  <c r="J83" i="19"/>
  <c r="J30" i="19" s="1"/>
  <c r="BK121" i="4"/>
  <c r="BK90" i="4" s="1"/>
  <c r="BK89" i="4" s="1"/>
  <c r="J89" i="4" s="1"/>
  <c r="J32" i="4" s="1"/>
  <c r="J121" i="4"/>
  <c r="J67" i="4" s="1"/>
  <c r="BK687" i="18"/>
  <c r="J687" i="18"/>
  <c r="J70" i="18"/>
  <c r="BK963" i="8"/>
  <c r="J963" i="8"/>
  <c r="J79" i="8" s="1"/>
  <c r="BK379" i="9"/>
  <c r="J379" i="9"/>
  <c r="J76" i="9"/>
  <c r="BK444" i="2"/>
  <c r="BK443" i="2" s="1"/>
  <c r="J443" i="2" s="1"/>
  <c r="J66" i="2" s="1"/>
  <c r="J444" i="2"/>
  <c r="J67" i="2" s="1"/>
  <c r="BK443" i="7"/>
  <c r="J443" i="7"/>
  <c r="J68" i="7"/>
  <c r="BK276" i="18"/>
  <c r="J276" i="18"/>
  <c r="J66" i="18" s="1"/>
  <c r="J52" i="19"/>
  <c r="F55" i="19"/>
  <c r="E73" i="19"/>
  <c r="BE85" i="19"/>
  <c r="BE90" i="19"/>
  <c r="BE94" i="19"/>
  <c r="BE112" i="19"/>
  <c r="BE116" i="19"/>
  <c r="BE118" i="19"/>
  <c r="BE120" i="19"/>
  <c r="BE124" i="19"/>
  <c r="BE130" i="19"/>
  <c r="BE136" i="19"/>
  <c r="BE138" i="19"/>
  <c r="BE139" i="19"/>
  <c r="BE103" i="19"/>
  <c r="BE108" i="19"/>
  <c r="BE126" i="19"/>
  <c r="BE128" i="19"/>
  <c r="BE96" i="19"/>
  <c r="BE99" i="19"/>
  <c r="BE101" i="19"/>
  <c r="BE105" i="19"/>
  <c r="BE110" i="19"/>
  <c r="BE114" i="19"/>
  <c r="BK94" i="18"/>
  <c r="J94" i="18"/>
  <c r="J64" i="18"/>
  <c r="BE88" i="19"/>
  <c r="BE122" i="19"/>
  <c r="BE132" i="19"/>
  <c r="BE134" i="19"/>
  <c r="BE92" i="19"/>
  <c r="BE222" i="18"/>
  <c r="BE270" i="18"/>
  <c r="BE290" i="18"/>
  <c r="BE339" i="18"/>
  <c r="BE343" i="18"/>
  <c r="BE362" i="18"/>
  <c r="BE366" i="18"/>
  <c r="BE392" i="18"/>
  <c r="BE406" i="18"/>
  <c r="BE435" i="18"/>
  <c r="BE451" i="18"/>
  <c r="BE465" i="18"/>
  <c r="BE497" i="18"/>
  <c r="BE545" i="18"/>
  <c r="BE586" i="18"/>
  <c r="BE592" i="18"/>
  <c r="BE600" i="18"/>
  <c r="BE605" i="18"/>
  <c r="BE610" i="18"/>
  <c r="BE621" i="18"/>
  <c r="BE629" i="18"/>
  <c r="BE634" i="18"/>
  <c r="BE638" i="18"/>
  <c r="BE646" i="18"/>
  <c r="BE653" i="18"/>
  <c r="BE660" i="18"/>
  <c r="BE666" i="18"/>
  <c r="BE670" i="18"/>
  <c r="BE675" i="18"/>
  <c r="BE680" i="18"/>
  <c r="BE685" i="18"/>
  <c r="BE688" i="18"/>
  <c r="BE695" i="18"/>
  <c r="BE699" i="18"/>
  <c r="F59" i="18"/>
  <c r="BE96" i="18"/>
  <c r="BE157" i="18"/>
  <c r="BE214" i="18"/>
  <c r="BE335" i="18"/>
  <c r="BE399" i="18"/>
  <c r="BE511" i="18"/>
  <c r="BE565" i="18"/>
  <c r="BE236" i="18"/>
  <c r="BE297" i="18"/>
  <c r="BE374" i="18"/>
  <c r="BE379" i="18"/>
  <c r="BE470" i="18"/>
  <c r="BE531" i="18"/>
  <c r="E50" i="18"/>
  <c r="BE347" i="18"/>
  <c r="BE355" i="18"/>
  <c r="BE457" i="18"/>
  <c r="J87" i="18"/>
  <c r="BE122" i="18"/>
  <c r="BE143" i="18"/>
  <c r="BE184" i="18"/>
  <c r="BE228" i="18"/>
  <c r="BE282" i="18"/>
  <c r="BE327" i="18"/>
  <c r="BE430" i="18"/>
  <c r="BE443" i="18"/>
  <c r="BE503" i="18"/>
  <c r="BE108" i="18"/>
  <c r="BE150" i="18"/>
  <c r="BE191" i="18"/>
  <c r="BE199" i="18"/>
  <c r="BE206" i="18"/>
  <c r="BE277" i="18"/>
  <c r="BE358" i="18"/>
  <c r="BE423" i="18"/>
  <c r="BE432" i="18"/>
  <c r="BE480" i="18"/>
  <c r="BE485" i="18"/>
  <c r="BE524" i="18"/>
  <c r="BE551" i="18"/>
  <c r="BE570" i="18"/>
  <c r="BE115" i="18"/>
  <c r="BE129" i="18"/>
  <c r="BE170" i="18"/>
  <c r="BE176" i="18"/>
  <c r="BE257" i="18"/>
  <c r="BE264" i="18"/>
  <c r="BE306" i="18"/>
  <c r="BE331" i="18"/>
  <c r="BE351" i="18"/>
  <c r="BE416" i="18"/>
  <c r="BE576" i="18"/>
  <c r="BE101" i="18"/>
  <c r="BE244" i="18"/>
  <c r="BE316" i="18"/>
  <c r="BE370" i="18"/>
  <c r="BE385" i="18"/>
  <c r="BE413" i="18"/>
  <c r="BE490" i="18"/>
  <c r="BE518" i="18"/>
  <c r="BE538" i="18"/>
  <c r="BE616" i="18"/>
  <c r="BE625" i="18"/>
  <c r="BK94" i="16"/>
  <c r="J94" i="16"/>
  <c r="J64" i="16"/>
  <c r="J56" i="17"/>
  <c r="F59" i="17"/>
  <c r="E77" i="17"/>
  <c r="BE92" i="17"/>
  <c r="BE103" i="17"/>
  <c r="BE125" i="17"/>
  <c r="BE143" i="17"/>
  <c r="BE151" i="17"/>
  <c r="BE159" i="17"/>
  <c r="BE165" i="17"/>
  <c r="BE117" i="17"/>
  <c r="BE134" i="17"/>
  <c r="BE206" i="16"/>
  <c r="BE228" i="16"/>
  <c r="BE245" i="16"/>
  <c r="BE256" i="16"/>
  <c r="BE305" i="16"/>
  <c r="BK86" i="15"/>
  <c r="J86" i="15" s="1"/>
  <c r="J32" i="15" s="1"/>
  <c r="BE96" i="16"/>
  <c r="BE220" i="16"/>
  <c r="BE370" i="16"/>
  <c r="F90" i="16"/>
  <c r="BE100" i="16"/>
  <c r="BE104" i="16"/>
  <c r="BE130" i="16"/>
  <c r="BE164" i="16"/>
  <c r="BE176" i="16"/>
  <c r="BE191" i="16"/>
  <c r="BE329" i="16"/>
  <c r="J56" i="16"/>
  <c r="E81" i="16"/>
  <c r="BE120" i="16"/>
  <c r="BE155" i="16"/>
  <c r="BE198" i="16"/>
  <c r="BE233" i="16"/>
  <c r="BE279" i="16"/>
  <c r="BE284" i="16"/>
  <c r="BE289" i="16"/>
  <c r="BE292" i="16"/>
  <c r="BE298" i="16"/>
  <c r="BE343" i="16"/>
  <c r="BE351" i="16"/>
  <c r="BE356" i="16"/>
  <c r="BE364" i="16"/>
  <c r="BE379" i="16"/>
  <c r="BE264" i="16"/>
  <c r="BE316" i="16"/>
  <c r="BE112" i="16"/>
  <c r="BE147" i="16"/>
  <c r="BE181" i="16"/>
  <c r="BE212" i="16"/>
  <c r="BE295" i="16"/>
  <c r="BE377" i="16"/>
  <c r="BE139" i="16"/>
  <c r="BE272" i="16"/>
  <c r="BE322" i="16"/>
  <c r="F59" i="15"/>
  <c r="BE103" i="15"/>
  <c r="BE106" i="15"/>
  <c r="BE115" i="15"/>
  <c r="BE121" i="15"/>
  <c r="BE124" i="15"/>
  <c r="E74" i="15"/>
  <c r="BE118" i="15"/>
  <c r="BE127" i="15"/>
  <c r="BE136" i="15"/>
  <c r="BE139" i="15"/>
  <c r="BK86" i="14"/>
  <c r="J86" i="14"/>
  <c r="J63" i="14"/>
  <c r="J80" i="15"/>
  <c r="BE88" i="15"/>
  <c r="BE100" i="15"/>
  <c r="BE109" i="15"/>
  <c r="BE130" i="15"/>
  <c r="BE94" i="15"/>
  <c r="BE91" i="15"/>
  <c r="BE97" i="15"/>
  <c r="BE112" i="15"/>
  <c r="BE133" i="15"/>
  <c r="F59" i="14"/>
  <c r="BE92" i="14"/>
  <c r="J91" i="13"/>
  <c r="J65" i="13" s="1"/>
  <c r="E50" i="14"/>
  <c r="J56" i="14"/>
  <c r="BE90" i="14"/>
  <c r="BE94" i="14"/>
  <c r="BE96" i="14"/>
  <c r="BE100" i="14"/>
  <c r="BE98" i="14"/>
  <c r="BE88" i="14"/>
  <c r="BE102" i="14"/>
  <c r="J96" i="12"/>
  <c r="J65" i="12"/>
  <c r="E50" i="13"/>
  <c r="BE100" i="13"/>
  <c r="BE134" i="13"/>
  <c r="BE153" i="13"/>
  <c r="BE92" i="13"/>
  <c r="BE107" i="13"/>
  <c r="BE121" i="13"/>
  <c r="BE148" i="13"/>
  <c r="BE158" i="13"/>
  <c r="J56" i="13"/>
  <c r="F59" i="13"/>
  <c r="BE114" i="13"/>
  <c r="BE128" i="13"/>
  <c r="BE140" i="13"/>
  <c r="BE163" i="12"/>
  <c r="BE239" i="12"/>
  <c r="BK92" i="11"/>
  <c r="J92" i="11"/>
  <c r="J64" i="11"/>
  <c r="F59" i="12"/>
  <c r="BE185" i="12"/>
  <c r="BE268" i="12"/>
  <c r="E82" i="12"/>
  <c r="BE149" i="12"/>
  <c r="BE155" i="12"/>
  <c r="BE234" i="12"/>
  <c r="BE101" i="12"/>
  <c r="BE111" i="12"/>
  <c r="BE227" i="12"/>
  <c r="BE246" i="12"/>
  <c r="BE220" i="12"/>
  <c r="BE260" i="12"/>
  <c r="BE282" i="12"/>
  <c r="J56" i="12"/>
  <c r="BE142" i="12"/>
  <c r="BE169" i="12"/>
  <c r="BE189" i="12"/>
  <c r="BE194" i="12"/>
  <c r="BE208" i="12"/>
  <c r="BE213" i="12"/>
  <c r="BE253" i="12"/>
  <c r="BE264" i="12"/>
  <c r="BE273" i="12"/>
  <c r="BE277" i="12"/>
  <c r="BE285" i="12"/>
  <c r="BE97" i="12"/>
  <c r="BE120" i="12"/>
  <c r="BE177" i="12"/>
  <c r="BE204" i="12"/>
  <c r="BE292" i="12"/>
  <c r="BE296" i="12"/>
  <c r="BE130" i="12"/>
  <c r="BE198" i="12"/>
  <c r="F59" i="11"/>
  <c r="BE172" i="11"/>
  <c r="BE268" i="11"/>
  <c r="BE311" i="11"/>
  <c r="BE316" i="11"/>
  <c r="BE319" i="11"/>
  <c r="BE252" i="11"/>
  <c r="J85" i="11"/>
  <c r="BE132" i="11"/>
  <c r="BE138" i="11"/>
  <c r="BE212" i="11"/>
  <c r="BE296" i="11"/>
  <c r="BK92" i="10"/>
  <c r="J92" i="10"/>
  <c r="J67" i="10" s="1"/>
  <c r="BE290" i="11"/>
  <c r="BE94" i="11"/>
  <c r="BE113" i="11"/>
  <c r="BE151" i="11"/>
  <c r="E50" i="11"/>
  <c r="BE109" i="11"/>
  <c r="BE194" i="11"/>
  <c r="BE231" i="11"/>
  <c r="BE245" i="11"/>
  <c r="BE282" i="11"/>
  <c r="BE306" i="11"/>
  <c r="BE179" i="11"/>
  <c r="BE239" i="11"/>
  <c r="BE259" i="11"/>
  <c r="BE274" i="11"/>
  <c r="BE301" i="11"/>
  <c r="BK105" i="9"/>
  <c r="J105" i="9" s="1"/>
  <c r="J68" i="9" s="1"/>
  <c r="J60" i="10"/>
  <c r="E78" i="10"/>
  <c r="BE96" i="10"/>
  <c r="BE102" i="10"/>
  <c r="BE104" i="10"/>
  <c r="BE106" i="10"/>
  <c r="BE108" i="10"/>
  <c r="BE110" i="10"/>
  <c r="BE132" i="10"/>
  <c r="BE136" i="10"/>
  <c r="BE118" i="10"/>
  <c r="BE124" i="10"/>
  <c r="BE134" i="10"/>
  <c r="BE126" i="10"/>
  <c r="BE94" i="10"/>
  <c r="BE112" i="10"/>
  <c r="BE130" i="10"/>
  <c r="BE98" i="10"/>
  <c r="BE116" i="10"/>
  <c r="BE100" i="10"/>
  <c r="BE120" i="10"/>
  <c r="BE138" i="10"/>
  <c r="BE128" i="10"/>
  <c r="BE114" i="10"/>
  <c r="BE122" i="10"/>
  <c r="BE421" i="9"/>
  <c r="BE427" i="9"/>
  <c r="BE430" i="9"/>
  <c r="BE444" i="9"/>
  <c r="BE470" i="9"/>
  <c r="J60" i="9"/>
  <c r="BE107" i="9"/>
  <c r="BE128" i="9"/>
  <c r="BE201" i="9"/>
  <c r="BE227" i="9"/>
  <c r="BE237" i="9"/>
  <c r="BE263" i="9"/>
  <c r="BE275" i="9"/>
  <c r="BE299" i="9"/>
  <c r="BE311" i="9"/>
  <c r="BE333" i="9"/>
  <c r="BE356" i="9"/>
  <c r="BE363" i="9"/>
  <c r="BE369" i="9"/>
  <c r="BE380" i="9"/>
  <c r="BE389" i="9"/>
  <c r="BE413" i="9"/>
  <c r="BE441" i="9"/>
  <c r="BE194" i="9"/>
  <c r="BE254" i="9"/>
  <c r="BE295" i="9"/>
  <c r="BE307" i="9"/>
  <c r="BE348" i="9"/>
  <c r="BE459" i="9"/>
  <c r="BE474" i="9"/>
  <c r="BE494" i="9"/>
  <c r="BE514" i="9"/>
  <c r="BE135" i="9"/>
  <c r="BE151" i="9"/>
  <c r="BE269" i="9"/>
  <c r="BE303" i="9"/>
  <c r="BE403" i="9"/>
  <c r="BE437" i="9"/>
  <c r="BE479" i="9"/>
  <c r="BE394" i="9"/>
  <c r="BE409" i="9"/>
  <c r="BE417" i="9"/>
  <c r="BE423" i="9"/>
  <c r="BE434" i="9"/>
  <c r="BE451" i="9"/>
  <c r="BE455" i="9"/>
  <c r="BE466" i="9"/>
  <c r="BE482" i="9"/>
  <c r="BE485" i="9"/>
  <c r="BE498" i="9"/>
  <c r="BE510" i="9"/>
  <c r="BE520" i="9"/>
  <c r="BE534" i="9"/>
  <c r="BE210" i="9"/>
  <c r="BE247" i="9"/>
  <c r="BE271" i="9"/>
  <c r="BE279" i="9"/>
  <c r="BE399" i="9"/>
  <c r="BE528" i="9"/>
  <c r="BE542" i="9"/>
  <c r="F63" i="9"/>
  <c r="BE168" i="9"/>
  <c r="BE265" i="9"/>
  <c r="BE267" i="9"/>
  <c r="BE284" i="9"/>
  <c r="BE289" i="9"/>
  <c r="BE326" i="9"/>
  <c r="E52" i="9"/>
  <c r="BE219" i="9"/>
  <c r="BE340" i="9"/>
  <c r="BE344" i="9"/>
  <c r="BE376" i="9"/>
  <c r="BE502" i="9"/>
  <c r="BE506" i="9"/>
  <c r="BE546" i="9"/>
  <c r="BE556" i="9"/>
  <c r="BE561" i="8"/>
  <c r="BE563" i="8"/>
  <c r="BE565" i="8"/>
  <c r="BE613" i="8"/>
  <c r="BE664" i="8"/>
  <c r="BE678" i="8"/>
  <c r="BE731" i="8"/>
  <c r="BE786" i="8"/>
  <c r="BE806" i="8"/>
  <c r="BE894" i="8"/>
  <c r="BE897" i="8"/>
  <c r="BE912" i="8"/>
  <c r="BE919" i="8"/>
  <c r="BE922" i="8"/>
  <c r="BE925" i="8"/>
  <c r="BE934" i="8"/>
  <c r="E52" i="8"/>
  <c r="BE115" i="8"/>
  <c r="BE348" i="8"/>
  <c r="BE353" i="8"/>
  <c r="BE358" i="8"/>
  <c r="BE417" i="8"/>
  <c r="BE460" i="8"/>
  <c r="BE625" i="8"/>
  <c r="BE818" i="8"/>
  <c r="BE822" i="8"/>
  <c r="BE891" i="8"/>
  <c r="BE492" i="8"/>
  <c r="BE521" i="8"/>
  <c r="BE576" i="8"/>
  <c r="BE604" i="8"/>
  <c r="BE618" i="8"/>
  <c r="BE637" i="8"/>
  <c r="BE709" i="8"/>
  <c r="BE713" i="8"/>
  <c r="BE746" i="8"/>
  <c r="BE763" i="8"/>
  <c r="BE766" i="8"/>
  <c r="BE802" i="8"/>
  <c r="BE860" i="8"/>
  <c r="BE869" i="8"/>
  <c r="BE455" i="8"/>
  <c r="BE505" i="8"/>
  <c r="BE512" i="8"/>
  <c r="BE549" i="8"/>
  <c r="BE568" i="8"/>
  <c r="BE572" i="8"/>
  <c r="BE590" i="8"/>
  <c r="BE634" i="8"/>
  <c r="BE681" i="8"/>
  <c r="BE725" i="8"/>
  <c r="BE752" i="8"/>
  <c r="BE758" i="8"/>
  <c r="BE815" i="8"/>
  <c r="BE849" i="8"/>
  <c r="BE873" i="8"/>
  <c r="BE900" i="8"/>
  <c r="BE904" i="8"/>
  <c r="BE909" i="8"/>
  <c r="BE929" i="8"/>
  <c r="BE942" i="8"/>
  <c r="BE950" i="8"/>
  <c r="BE960" i="8"/>
  <c r="BE964" i="8"/>
  <c r="F63" i="8"/>
  <c r="J97" i="8"/>
  <c r="BE247" i="8"/>
  <c r="BE256" i="8"/>
  <c r="BE451" i="8"/>
  <c r="BE586" i="8"/>
  <c r="BE594" i="8"/>
  <c r="BE599" i="8"/>
  <c r="BE631" i="8"/>
  <c r="BE656" i="8"/>
  <c r="BE670" i="8"/>
  <c r="BE675" i="8"/>
  <c r="BE735" i="8"/>
  <c r="BE739" i="8"/>
  <c r="BE778" i="8"/>
  <c r="BE794" i="8"/>
  <c r="BE838" i="8"/>
  <c r="BE158" i="8"/>
  <c r="BE343" i="8"/>
  <c r="BE424" i="8"/>
  <c r="BE433" i="8"/>
  <c r="BE438" i="8"/>
  <c r="BE444" i="8"/>
  <c r="BE515" i="8"/>
  <c r="BE526" i="8"/>
  <c r="BE529" i="8"/>
  <c r="BE541" i="8"/>
  <c r="BE558" i="8"/>
  <c r="BE607" i="8"/>
  <c r="BE622" i="8"/>
  <c r="BE628" i="8"/>
  <c r="BE640" i="8"/>
  <c r="BE644" i="8"/>
  <c r="BE693" i="8"/>
  <c r="BE701" i="8"/>
  <c r="BE705" i="8"/>
  <c r="BE749" i="8"/>
  <c r="BE755" i="8"/>
  <c r="BE782" i="8"/>
  <c r="BE790" i="8"/>
  <c r="BE826" i="8"/>
  <c r="BE841" i="8"/>
  <c r="BE880" i="8"/>
  <c r="BE888" i="8"/>
  <c r="BK447" i="7"/>
  <c r="J447" i="7"/>
  <c r="J69" i="7" s="1"/>
  <c r="BE106" i="8"/>
  <c r="BE226" i="8"/>
  <c r="BE241" i="8"/>
  <c r="BE303" i="8"/>
  <c r="BE319" i="8"/>
  <c r="BE327" i="8"/>
  <c r="BE473" i="8"/>
  <c r="BE480" i="8"/>
  <c r="BE488" i="8"/>
  <c r="BE543" i="8"/>
  <c r="BE552" i="8"/>
  <c r="BE555" i="8"/>
  <c r="BE580" i="8"/>
  <c r="BE610" i="8"/>
  <c r="BE651" i="8"/>
  <c r="BE697" i="8"/>
  <c r="BE717" i="8"/>
  <c r="BE721" i="8"/>
  <c r="BE798" i="8"/>
  <c r="BE830" i="8"/>
  <c r="BE866" i="8"/>
  <c r="BE180" i="8"/>
  <c r="BE338" i="8"/>
  <c r="BE405" i="8"/>
  <c r="BE498" i="8"/>
  <c r="BE845" i="8"/>
  <c r="BE863" i="8"/>
  <c r="BE877" i="8"/>
  <c r="BE153" i="7"/>
  <c r="BE169" i="7"/>
  <c r="BE255" i="7"/>
  <c r="BE300" i="7"/>
  <c r="BE307" i="7"/>
  <c r="BE309" i="7"/>
  <c r="BE311" i="7"/>
  <c r="BE412" i="7"/>
  <c r="BE428" i="7"/>
  <c r="BE434" i="7"/>
  <c r="BE440" i="7"/>
  <c r="BE461" i="7"/>
  <c r="BE500" i="7"/>
  <c r="BE516" i="7"/>
  <c r="BE520" i="7"/>
  <c r="BE383" i="7"/>
  <c r="BE417" i="7"/>
  <c r="BE444" i="7"/>
  <c r="BK88" i="6"/>
  <c r="J88" i="6" s="1"/>
  <c r="J64" i="6" s="1"/>
  <c r="E50" i="7"/>
  <c r="J56" i="7"/>
  <c r="BE143" i="7"/>
  <c r="BE181" i="7"/>
  <c r="BE206" i="7"/>
  <c r="BE292" i="7"/>
  <c r="BE313" i="7"/>
  <c r="BE320" i="7"/>
  <c r="BE326" i="7"/>
  <c r="BE334" i="7"/>
  <c r="BE338" i="7"/>
  <c r="BE345" i="7"/>
  <c r="BE354" i="7"/>
  <c r="BE363" i="7"/>
  <c r="BE368" i="7"/>
  <c r="BE408" i="7"/>
  <c r="BE273" i="7"/>
  <c r="BE298" i="7"/>
  <c r="BE375" i="7"/>
  <c r="BE422" i="7"/>
  <c r="BE449" i="7"/>
  <c r="BE454" i="7"/>
  <c r="BE468" i="7"/>
  <c r="BE489" i="7"/>
  <c r="BE508" i="7"/>
  <c r="BE512" i="7"/>
  <c r="BE106" i="7"/>
  <c r="BE128" i="7"/>
  <c r="BE241" i="7"/>
  <c r="BE390" i="7"/>
  <c r="BE399" i="7"/>
  <c r="BE493" i="7"/>
  <c r="BE505" i="7"/>
  <c r="F59" i="7"/>
  <c r="BE97" i="7"/>
  <c r="BE231" i="7"/>
  <c r="BE236" i="7"/>
  <c r="BE248" i="7"/>
  <c r="BE264" i="7"/>
  <c r="BE279" i="7"/>
  <c r="BE287" i="7"/>
  <c r="BE296" i="7"/>
  <c r="BE475" i="7"/>
  <c r="BE479" i="7"/>
  <c r="F59" i="6"/>
  <c r="BE92" i="6"/>
  <c r="J81" i="6"/>
  <c r="BE90" i="6"/>
  <c r="BE98" i="6"/>
  <c r="BE100" i="6"/>
  <c r="BE102" i="6"/>
  <c r="BE106" i="6"/>
  <c r="BE110" i="6"/>
  <c r="BE112" i="6"/>
  <c r="BE114" i="6"/>
  <c r="E75" i="6"/>
  <c r="BE96" i="6"/>
  <c r="BE94" i="6"/>
  <c r="BE104" i="6"/>
  <c r="BE108" i="6"/>
  <c r="BE118" i="6"/>
  <c r="BE116" i="6"/>
  <c r="BE100" i="5"/>
  <c r="BE104" i="5"/>
  <c r="BE108" i="5"/>
  <c r="BE114" i="5"/>
  <c r="BE116" i="5"/>
  <c r="BE120" i="5"/>
  <c r="BE126" i="5"/>
  <c r="BE144" i="5"/>
  <c r="BE146" i="5"/>
  <c r="J82" i="5"/>
  <c r="BE97" i="5"/>
  <c r="BE102" i="5"/>
  <c r="BE106" i="5"/>
  <c r="BE124" i="5"/>
  <c r="E76" i="5"/>
  <c r="BE95" i="5"/>
  <c r="BE110" i="5"/>
  <c r="BE122" i="5"/>
  <c r="BE130" i="5"/>
  <c r="BE140" i="5"/>
  <c r="BE148" i="5"/>
  <c r="F85" i="5"/>
  <c r="BE91" i="5"/>
  <c r="BE112" i="5"/>
  <c r="BE118" i="5"/>
  <c r="BE136" i="5"/>
  <c r="BE138" i="5"/>
  <c r="BE142" i="5"/>
  <c r="BE134" i="5"/>
  <c r="BE132" i="5"/>
  <c r="BE93" i="5"/>
  <c r="BE128" i="5"/>
  <c r="J83" i="4"/>
  <c r="BE94" i="4"/>
  <c r="BE96" i="4"/>
  <c r="BE98" i="4"/>
  <c r="BE104" i="4"/>
  <c r="BE113" i="4"/>
  <c r="BE115" i="4"/>
  <c r="BE119" i="4"/>
  <c r="BE122" i="4"/>
  <c r="E77" i="4"/>
  <c r="BE92" i="4"/>
  <c r="BE111" i="4"/>
  <c r="F59" i="4"/>
  <c r="BE100" i="4"/>
  <c r="BE102" i="4"/>
  <c r="BE107" i="4"/>
  <c r="BE109" i="4"/>
  <c r="BE117" i="4"/>
  <c r="BE88" i="3"/>
  <c r="BE148" i="3"/>
  <c r="BE173" i="3"/>
  <c r="BE294" i="3"/>
  <c r="BE303" i="3"/>
  <c r="BE328" i="3"/>
  <c r="BE365" i="3"/>
  <c r="BE404" i="3"/>
  <c r="BE531" i="3"/>
  <c r="BE546" i="3"/>
  <c r="BE555" i="3"/>
  <c r="BE608" i="3"/>
  <c r="BE613" i="3"/>
  <c r="BE619" i="3"/>
  <c r="BE631" i="3"/>
  <c r="BE651" i="3"/>
  <c r="BE664" i="3"/>
  <c r="J52" i="3"/>
  <c r="BE167" i="3"/>
  <c r="BE362" i="3"/>
  <c r="BE105" i="3"/>
  <c r="BE269" i="3"/>
  <c r="BE338" i="3"/>
  <c r="BE119" i="3"/>
  <c r="BE261" i="3"/>
  <c r="BE345" i="3"/>
  <c r="BE521" i="3"/>
  <c r="BE181" i="3"/>
  <c r="BE310" i="3"/>
  <c r="F55" i="3"/>
  <c r="BE96" i="3"/>
  <c r="BE113" i="3"/>
  <c r="BE157" i="3"/>
  <c r="BE246" i="3"/>
  <c r="BE320" i="3"/>
  <c r="BE333" i="3"/>
  <c r="BE414" i="3"/>
  <c r="BE485" i="3"/>
  <c r="BE540" i="3"/>
  <c r="BE583" i="3"/>
  <c r="BE603" i="3"/>
  <c r="E75" i="3"/>
  <c r="BE221" i="3"/>
  <c r="BE352" i="3"/>
  <c r="BE92" i="3"/>
  <c r="BE100" i="3"/>
  <c r="BE133" i="3"/>
  <c r="BE189" i="3"/>
  <c r="BE357" i="3"/>
  <c r="BE447" i="3"/>
  <c r="BE527" i="3"/>
  <c r="BC55" i="1"/>
  <c r="AW55" i="1"/>
  <c r="BA55" i="1"/>
  <c r="BB55" i="1"/>
  <c r="E48" i="2"/>
  <c r="J52" i="2"/>
  <c r="F55" i="2"/>
  <c r="BE90" i="2"/>
  <c r="BE98" i="2"/>
  <c r="BE103" i="2"/>
  <c r="BE110" i="2"/>
  <c r="BE115" i="2"/>
  <c r="BE120" i="2"/>
  <c r="BE127" i="2"/>
  <c r="BE155" i="2"/>
  <c r="BE161" i="2"/>
  <c r="BE178" i="2"/>
  <c r="BE231" i="2"/>
  <c r="BE241" i="2"/>
  <c r="BE257" i="2"/>
  <c r="BE267" i="2"/>
  <c r="BE282" i="2"/>
  <c r="BE297" i="2"/>
  <c r="BE303" i="2"/>
  <c r="BE309" i="2"/>
  <c r="BE313" i="2"/>
  <c r="BE330" i="2"/>
  <c r="BE335" i="2"/>
  <c r="BE337" i="2"/>
  <c r="BE343" i="2"/>
  <c r="BE346" i="2"/>
  <c r="BE353" i="2"/>
  <c r="BE365" i="2"/>
  <c r="BE368" i="2"/>
  <c r="BE372" i="2"/>
  <c r="BE402" i="2"/>
  <c r="BE425" i="2"/>
  <c r="BE432" i="2"/>
  <c r="BE440" i="2"/>
  <c r="BE445" i="2"/>
  <c r="BD55" i="1"/>
  <c r="F39" i="12"/>
  <c r="BD67" i="1"/>
  <c r="F39" i="5"/>
  <c r="BD59" i="1"/>
  <c r="F38" i="9"/>
  <c r="BA64" i="1"/>
  <c r="J36" i="17"/>
  <c r="AW72" i="1"/>
  <c r="F39" i="17"/>
  <c r="BD72" i="1"/>
  <c r="F36" i="6"/>
  <c r="BA60" i="1"/>
  <c r="F39" i="13"/>
  <c r="BD68" i="1"/>
  <c r="J36" i="18"/>
  <c r="AW73" i="1"/>
  <c r="F37" i="3"/>
  <c r="BD56" i="1"/>
  <c r="J36" i="13"/>
  <c r="AW68" i="1"/>
  <c r="J36" i="16"/>
  <c r="AW71" i="1"/>
  <c r="F36" i="5"/>
  <c r="BA59" i="1"/>
  <c r="F38" i="6"/>
  <c r="BC60" i="1"/>
  <c r="F38" i="8"/>
  <c r="BA63" i="1"/>
  <c r="F36" i="17"/>
  <c r="BA72" i="1"/>
  <c r="F39" i="6"/>
  <c r="BD60" i="1"/>
  <c r="F39" i="14"/>
  <c r="BD69" i="1"/>
  <c r="F35" i="19"/>
  <c r="BB74" i="1" s="1"/>
  <c r="F39" i="8"/>
  <c r="BB63" i="1"/>
  <c r="F37" i="12"/>
  <c r="BB67" i="1"/>
  <c r="F38" i="14"/>
  <c r="BC69" i="1" s="1"/>
  <c r="F37" i="5"/>
  <c r="BB59" i="1"/>
  <c r="F39" i="15"/>
  <c r="BD70" i="1"/>
  <c r="F38" i="18"/>
  <c r="BC73" i="1"/>
  <c r="J38" i="9"/>
  <c r="AW64" i="1"/>
  <c r="F37" i="14"/>
  <c r="BB69" i="1"/>
  <c r="F37" i="15"/>
  <c r="BB70" i="1"/>
  <c r="F40" i="8"/>
  <c r="BC63" i="1"/>
  <c r="F36" i="11"/>
  <c r="BA66" i="1"/>
  <c r="F37" i="4"/>
  <c r="BB58" i="1"/>
  <c r="F37" i="6"/>
  <c r="BB60" i="1"/>
  <c r="F41" i="9"/>
  <c r="BD64" i="1"/>
  <c r="F38" i="15"/>
  <c r="BC70" i="1"/>
  <c r="F39" i="4"/>
  <c r="BD58" i="1"/>
  <c r="F39" i="9"/>
  <c r="BB64" i="1"/>
  <c r="F40" i="9"/>
  <c r="BC64" i="1"/>
  <c r="F36" i="19"/>
  <c r="BC74" i="1"/>
  <c r="F40" i="10"/>
  <c r="BC65" i="1"/>
  <c r="J36" i="14"/>
  <c r="AW69" i="1"/>
  <c r="F39" i="18"/>
  <c r="BD73" i="1"/>
  <c r="F36" i="14"/>
  <c r="BA69" i="1"/>
  <c r="F36" i="18"/>
  <c r="BA73" i="1"/>
  <c r="J38" i="8"/>
  <c r="AW63" i="1"/>
  <c r="F34" i="3"/>
  <c r="BA56" i="1"/>
  <c r="F36" i="13"/>
  <c r="BA68" i="1"/>
  <c r="F38" i="13"/>
  <c r="BC68" i="1"/>
  <c r="F37" i="18"/>
  <c r="BB73" i="1"/>
  <c r="F38" i="12"/>
  <c r="BC67" i="1"/>
  <c r="J34" i="19"/>
  <c r="AW74" i="1"/>
  <c r="F37" i="7"/>
  <c r="BB61" i="1"/>
  <c r="F41" i="8"/>
  <c r="BD63" i="1"/>
  <c r="F38" i="17"/>
  <c r="BC72" i="1"/>
  <c r="J36" i="5"/>
  <c r="AW59" i="1"/>
  <c r="F38" i="16"/>
  <c r="BC71" i="1"/>
  <c r="J36" i="7"/>
  <c r="AW61" i="1"/>
  <c r="J36" i="11"/>
  <c r="AW66" i="1" s="1"/>
  <c r="F36" i="3"/>
  <c r="BC56" i="1"/>
  <c r="J36" i="15"/>
  <c r="AW70" i="1"/>
  <c r="J36" i="4"/>
  <c r="AW58" i="1" s="1"/>
  <c r="F38" i="7"/>
  <c r="BC61" i="1"/>
  <c r="F35" i="3"/>
  <c r="BB56" i="1"/>
  <c r="F37" i="13"/>
  <c r="BB68" i="1" s="1"/>
  <c r="J36" i="6"/>
  <c r="AW60" i="1"/>
  <c r="J38" i="10"/>
  <c r="AW65" i="1"/>
  <c r="F38" i="11"/>
  <c r="BC66" i="1" s="1"/>
  <c r="J34" i="3"/>
  <c r="AW56" i="1"/>
  <c r="F36" i="12"/>
  <c r="BA67" i="1"/>
  <c r="F37" i="19"/>
  <c r="BD74" i="1" s="1"/>
  <c r="F38" i="10"/>
  <c r="BA65" i="1"/>
  <c r="F39" i="10"/>
  <c r="BB65" i="1"/>
  <c r="F39" i="11"/>
  <c r="BD66" i="1" s="1"/>
  <c r="AS57" i="1"/>
  <c r="AS54" i="1"/>
  <c r="F38" i="5"/>
  <c r="BC59" i="1"/>
  <c r="F36" i="15"/>
  <c r="BA70" i="1" s="1"/>
  <c r="F37" i="17"/>
  <c r="BB72" i="1"/>
  <c r="F39" i="7"/>
  <c r="BD61" i="1"/>
  <c r="F37" i="16"/>
  <c r="BB71" i="1" s="1"/>
  <c r="F36" i="16"/>
  <c r="BA71" i="1"/>
  <c r="F37" i="11"/>
  <c r="BB66" i="1"/>
  <c r="F34" i="19"/>
  <c r="BA74" i="1" s="1"/>
  <c r="F36" i="4"/>
  <c r="BA58" i="1"/>
  <c r="F38" i="4"/>
  <c r="BC58" i="1"/>
  <c r="F36" i="7"/>
  <c r="BA61" i="1" s="1"/>
  <c r="F41" i="10"/>
  <c r="BD65" i="1"/>
  <c r="J36" i="12"/>
  <c r="AW67" i="1"/>
  <c r="F39" i="16"/>
  <c r="BD71" i="1" s="1"/>
  <c r="BK86" i="3" l="1"/>
  <c r="BK85" i="3" s="1"/>
  <c r="J85" i="3" s="1"/>
  <c r="J59" i="3" s="1"/>
  <c r="BK309" i="9"/>
  <c r="J309" i="9" s="1"/>
  <c r="J73" i="9" s="1"/>
  <c r="BK104" i="8"/>
  <c r="J104" i="8" s="1"/>
  <c r="J68" i="8" s="1"/>
  <c r="BK89" i="5"/>
  <c r="BK88" i="5" s="1"/>
  <c r="J88" i="5" s="1"/>
  <c r="J63" i="5" s="1"/>
  <c r="T83" i="19"/>
  <c r="P94" i="12"/>
  <c r="AU67" i="1"/>
  <c r="P309" i="9"/>
  <c r="P104" i="9" s="1"/>
  <c r="AU64" i="1" s="1"/>
  <c r="T94" i="18"/>
  <c r="T93" i="18"/>
  <c r="R309" i="9"/>
  <c r="R104" i="9" s="1"/>
  <c r="T88" i="2"/>
  <c r="T87" i="2" s="1"/>
  <c r="T90" i="4"/>
  <c r="T89" i="4" s="1"/>
  <c r="R88" i="2"/>
  <c r="R87" i="2"/>
  <c r="R92" i="11"/>
  <c r="R91" i="11"/>
  <c r="T92" i="11"/>
  <c r="T91" i="11"/>
  <c r="R206" i="12"/>
  <c r="R94" i="12"/>
  <c r="R94" i="18"/>
  <c r="R93" i="18" s="1"/>
  <c r="P89" i="5"/>
  <c r="P88" i="5" s="1"/>
  <c r="AU59" i="1" s="1"/>
  <c r="T309" i="9"/>
  <c r="T104" i="9"/>
  <c r="P90" i="13"/>
  <c r="P89" i="13"/>
  <c r="AU68" i="1"/>
  <c r="BK88" i="2"/>
  <c r="BK87" i="2" s="1"/>
  <c r="J87" i="2" s="1"/>
  <c r="J30" i="2" s="1"/>
  <c r="AG55" i="1" s="1"/>
  <c r="J88" i="2"/>
  <c r="J60" i="2"/>
  <c r="R447" i="7"/>
  <c r="R94" i="7" s="1"/>
  <c r="R94" i="16"/>
  <c r="R93" i="16"/>
  <c r="T95" i="12"/>
  <c r="P92" i="11"/>
  <c r="P91" i="11"/>
  <c r="AU66" i="1"/>
  <c r="P94" i="18"/>
  <c r="P93" i="18"/>
  <c r="AU73" i="1" s="1"/>
  <c r="R90" i="13"/>
  <c r="R89" i="13" s="1"/>
  <c r="T95" i="7"/>
  <c r="T94" i="7"/>
  <c r="R90" i="4"/>
  <c r="R89" i="4"/>
  <c r="T206" i="12"/>
  <c r="P86" i="3"/>
  <c r="P85" i="3"/>
  <c r="AU56" i="1"/>
  <c r="R103" i="8"/>
  <c r="BK90" i="13"/>
  <c r="J90" i="13"/>
  <c r="J64" i="13" s="1"/>
  <c r="P88" i="2"/>
  <c r="P87" i="2"/>
  <c r="AU55" i="1"/>
  <c r="BK95" i="12"/>
  <c r="BK94" i="12" s="1"/>
  <c r="J94" i="12" s="1"/>
  <c r="J63" i="12" s="1"/>
  <c r="J95" i="12"/>
  <c r="J64" i="12"/>
  <c r="T104" i="8"/>
  <c r="T103" i="8"/>
  <c r="T86" i="3"/>
  <c r="T85" i="3"/>
  <c r="P95" i="7"/>
  <c r="T94" i="16"/>
  <c r="T93" i="16"/>
  <c r="P584" i="8"/>
  <c r="P103" i="8"/>
  <c r="AU63" i="1"/>
  <c r="P447" i="7"/>
  <c r="AG74" i="1"/>
  <c r="BK354" i="16"/>
  <c r="BK93" i="16" s="1"/>
  <c r="J93" i="16" s="1"/>
  <c r="J63" i="16" s="1"/>
  <c r="J354" i="16"/>
  <c r="J70" i="16" s="1"/>
  <c r="BK584" i="8"/>
  <c r="J584" i="8" s="1"/>
  <c r="J74" i="8" s="1"/>
  <c r="J59" i="19"/>
  <c r="J84" i="19"/>
  <c r="J60" i="19"/>
  <c r="BK93" i="18"/>
  <c r="J93" i="18"/>
  <c r="J63" i="18"/>
  <c r="BK89" i="17"/>
  <c r="J89" i="17"/>
  <c r="J63" i="17" s="1"/>
  <c r="AG70" i="1"/>
  <c r="J63" i="15"/>
  <c r="BK91" i="11"/>
  <c r="J91" i="11"/>
  <c r="J32" i="11" s="1"/>
  <c r="AG66" i="1" s="1"/>
  <c r="BK104" i="9"/>
  <c r="J104" i="9" s="1"/>
  <c r="J67" i="9" s="1"/>
  <c r="BK94" i="7"/>
  <c r="J94" i="7"/>
  <c r="J32" i="7" s="1"/>
  <c r="AG61" i="1" s="1"/>
  <c r="BK87" i="6"/>
  <c r="J87" i="6"/>
  <c r="J32" i="6" s="1"/>
  <c r="AG60" i="1" s="1"/>
  <c r="J89" i="5"/>
  <c r="J64" i="5"/>
  <c r="AG58" i="1"/>
  <c r="AN58" i="1" s="1"/>
  <c r="J63" i="4"/>
  <c r="J90" i="4"/>
  <c r="J64" i="4" s="1"/>
  <c r="J86" i="3"/>
  <c r="J60" i="3"/>
  <c r="F35" i="18"/>
  <c r="AZ73" i="1"/>
  <c r="J37" i="9"/>
  <c r="AV64" i="1"/>
  <c r="AT64" i="1"/>
  <c r="F35" i="6"/>
  <c r="AZ60" i="1"/>
  <c r="BA62" i="1"/>
  <c r="AW62" i="1"/>
  <c r="J34" i="10"/>
  <c r="AG65" i="1"/>
  <c r="J33" i="2"/>
  <c r="AV55" i="1"/>
  <c r="AT55" i="1"/>
  <c r="F37" i="10"/>
  <c r="AZ65" i="1" s="1"/>
  <c r="F35" i="12"/>
  <c r="AZ67" i="1" s="1"/>
  <c r="J35" i="7"/>
  <c r="AV61" i="1"/>
  <c r="AT61" i="1"/>
  <c r="F35" i="17"/>
  <c r="AZ72" i="1"/>
  <c r="F33" i="2"/>
  <c r="AZ55" i="1"/>
  <c r="BD62" i="1"/>
  <c r="J35" i="11"/>
  <c r="AV66" i="1" s="1"/>
  <c r="AT66" i="1" s="1"/>
  <c r="BB62" i="1"/>
  <c r="AX62" i="1"/>
  <c r="F33" i="3"/>
  <c r="AZ56" i="1"/>
  <c r="J37" i="8"/>
  <c r="AV63" i="1"/>
  <c r="AT63" i="1"/>
  <c r="J32" i="14"/>
  <c r="AG69" i="1"/>
  <c r="F37" i="8"/>
  <c r="AZ63" i="1" s="1"/>
  <c r="J35" i="14"/>
  <c r="AV69" i="1" s="1"/>
  <c r="AT69" i="1" s="1"/>
  <c r="F35" i="16"/>
  <c r="AZ71" i="1"/>
  <c r="J35" i="18"/>
  <c r="AV73" i="1"/>
  <c r="AT73" i="1"/>
  <c r="J35" i="13"/>
  <c r="AV68" i="1"/>
  <c r="AT68" i="1"/>
  <c r="J33" i="3"/>
  <c r="AV56" i="1"/>
  <c r="AT56" i="1" s="1"/>
  <c r="J35" i="4"/>
  <c r="AV58" i="1"/>
  <c r="AT58" i="1"/>
  <c r="J37" i="10"/>
  <c r="AV65" i="1"/>
  <c r="AT65" i="1"/>
  <c r="F35" i="14"/>
  <c r="AZ69" i="1"/>
  <c r="F35" i="4"/>
  <c r="AZ58" i="1"/>
  <c r="BC62" i="1"/>
  <c r="AY62" i="1"/>
  <c r="J35" i="16"/>
  <c r="AV71" i="1"/>
  <c r="AT71" i="1"/>
  <c r="F35" i="11"/>
  <c r="AZ66" i="1" s="1"/>
  <c r="J35" i="15"/>
  <c r="AV70" i="1" s="1"/>
  <c r="AT70" i="1" s="1"/>
  <c r="AN70" i="1" s="1"/>
  <c r="F35" i="15"/>
  <c r="AZ70" i="1"/>
  <c r="J35" i="17"/>
  <c r="AV72" i="1"/>
  <c r="AT72" i="1"/>
  <c r="J33" i="19"/>
  <c r="AV74" i="1"/>
  <c r="AT74" i="1" s="1"/>
  <c r="F35" i="5"/>
  <c r="AZ59" i="1"/>
  <c r="F35" i="7"/>
  <c r="AZ61" i="1"/>
  <c r="F33" i="19"/>
  <c r="AZ74" i="1"/>
  <c r="F37" i="9"/>
  <c r="AZ64" i="1"/>
  <c r="F35" i="13"/>
  <c r="AZ68" i="1"/>
  <c r="J30" i="3"/>
  <c r="AG56" i="1"/>
  <c r="J35" i="6"/>
  <c r="AV60" i="1"/>
  <c r="AT60" i="1"/>
  <c r="J35" i="12"/>
  <c r="AV67" i="1"/>
  <c r="AT67" i="1"/>
  <c r="J35" i="5"/>
  <c r="AV59" i="1"/>
  <c r="AT59" i="1" s="1"/>
  <c r="AN74" i="1" l="1"/>
  <c r="BK103" i="8"/>
  <c r="J103" i="8" s="1"/>
  <c r="J67" i="8" s="1"/>
  <c r="J32" i="5"/>
  <c r="AG59" i="1" s="1"/>
  <c r="P94" i="7"/>
  <c r="AU61" i="1"/>
  <c r="T94" i="12"/>
  <c r="BK89" i="13"/>
  <c r="J89" i="13"/>
  <c r="J63" i="13"/>
  <c r="J39" i="19"/>
  <c r="AN69" i="1"/>
  <c r="J41" i="15"/>
  <c r="J41" i="14"/>
  <c r="AN66" i="1"/>
  <c r="J63" i="11"/>
  <c r="AN65" i="1"/>
  <c r="J41" i="11"/>
  <c r="J43" i="10"/>
  <c r="AN61" i="1"/>
  <c r="J63" i="7"/>
  <c r="AN60" i="1"/>
  <c r="J63" i="6"/>
  <c r="J41" i="7"/>
  <c r="AN59" i="1"/>
  <c r="J41" i="6"/>
  <c r="AN56" i="1"/>
  <c r="J41" i="4"/>
  <c r="AN55" i="1"/>
  <c r="J39" i="3"/>
  <c r="J59" i="2"/>
  <c r="J39" i="2"/>
  <c r="J32" i="16"/>
  <c r="AG71" i="1"/>
  <c r="AN71" i="1" s="1"/>
  <c r="J34" i="9"/>
  <c r="AG64" i="1" s="1"/>
  <c r="AN64" i="1" s="1"/>
  <c r="AZ62" i="1"/>
  <c r="AV62" i="1" s="1"/>
  <c r="AT62" i="1" s="1"/>
  <c r="J32" i="17"/>
  <c r="AG72" i="1"/>
  <c r="AN72" i="1"/>
  <c r="BD57" i="1"/>
  <c r="J32" i="12"/>
  <c r="AG67" i="1"/>
  <c r="AN67" i="1"/>
  <c r="AU62" i="1"/>
  <c r="BA57" i="1"/>
  <c r="AW57" i="1"/>
  <c r="BB57" i="1"/>
  <c r="AX57" i="1"/>
  <c r="J32" i="18"/>
  <c r="AG73" i="1"/>
  <c r="AN73" i="1"/>
  <c r="J34" i="8"/>
  <c r="AG63" i="1"/>
  <c r="BC57" i="1"/>
  <c r="AY57" i="1"/>
  <c r="J41" i="5" l="1"/>
  <c r="J41" i="18"/>
  <c r="J41" i="17"/>
  <c r="J41" i="16"/>
  <c r="J41" i="12"/>
  <c r="J43" i="9"/>
  <c r="J43" i="8"/>
  <c r="AN63" i="1"/>
  <c r="J32" i="13"/>
  <c r="AG68" i="1" s="1"/>
  <c r="AN68" i="1" s="1"/>
  <c r="AU57" i="1"/>
  <c r="AU54" i="1" s="1"/>
  <c r="AG62" i="1"/>
  <c r="AZ57" i="1"/>
  <c r="AV57" i="1"/>
  <c r="AT57" i="1"/>
  <c r="BD54" i="1"/>
  <c r="W33" i="1"/>
  <c r="BB54" i="1"/>
  <c r="W31" i="1"/>
  <c r="BC54" i="1"/>
  <c r="W32" i="1"/>
  <c r="BA54" i="1"/>
  <c r="W30" i="1" s="1"/>
  <c r="J41" i="13" l="1"/>
  <c r="AN62" i="1"/>
  <c r="AG57" i="1"/>
  <c r="AG54" i="1" s="1"/>
  <c r="AK26" i="1" s="1"/>
  <c r="AZ54" i="1"/>
  <c r="W29" i="1" s="1"/>
  <c r="AX54" i="1"/>
  <c r="AY54" i="1"/>
  <c r="AW54" i="1"/>
  <c r="AK30" i="1"/>
  <c r="AN57" i="1" l="1"/>
  <c r="AV54" i="1"/>
  <c r="AK29" i="1"/>
  <c r="AK35" i="1"/>
  <c r="AT54" i="1" l="1"/>
  <c r="AN54" i="1"/>
</calcChain>
</file>

<file path=xl/sharedStrings.xml><?xml version="1.0" encoding="utf-8"?>
<sst xmlns="http://schemas.openxmlformats.org/spreadsheetml/2006/main" count="38618" uniqueCount="4123">
  <si>
    <t>Export Komplet</t>
  </si>
  <si>
    <t>VZ</t>
  </si>
  <si>
    <t>2.0</t>
  </si>
  <si>
    <t>ZAMOK</t>
  </si>
  <si>
    <t>False</t>
  </si>
  <si>
    <t>{1b496fe1-90ea-442f-acec-ac530bec1d76}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</si>
  <si>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</si>
  <si>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</si>
  <si>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</si>
  <si>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</si>
  <si>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</si>
  <si>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</si>
  <si>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</si>
  <si>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</si>
  <si>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3A16124932-MVE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</si>
  <si>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</si>
  <si>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</si>
  <si>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MVE jez Rajhrad vč. rekonstrukce jezu a rybího přechodu</t>
  </si>
  <si>
    <t>KSO:</t>
  </si>
  <si>
    <t/>
  </si>
  <si>
    <t>CC-CZ:</t>
  </si>
  <si>
    <t>Místo:</t>
  </si>
  <si>
    <t xml:space="preserve">Svratka, říční km 29,430 – jez </t>
  </si>
  <si>
    <t>Datum:</t>
  </si>
  <si>
    <t>Zadavatel:</t>
  </si>
  <si>
    <t>IČ:</t>
  </si>
  <si>
    <t>70890013</t>
  </si>
  <si>
    <t>Povodí Moravy, státní podnik</t>
  </si>
  <si>
    <t>DIČ:</t>
  </si>
  <si>
    <t>CZ70890013</t>
  </si>
  <si>
    <t>Uchazeč:</t>
  </si>
  <si>
    <t>Vyplň údaj</t>
  </si>
  <si>
    <t>Projektant:</t>
  </si>
  <si>
    <t>46347526</t>
  </si>
  <si>
    <t>AQUATIS a. s.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</si>
  <si>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</si>
  <si>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</si>
  <si>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</si>
  <si>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</si>
  <si>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</si>
  <si>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</si>
  <si>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</si>
  <si>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</si>
  <si>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</si>
  <si>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</si>
  <si>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</si>
  <si>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</si>
  <si>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</si>
  <si>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</si>
  <si>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</si>
  <si>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</si>
  <si>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</si>
  <si>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</si>
  <si>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</si>
  <si>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</si>
  <si>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</si>
  <si>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</si>
  <si>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</si>
  <si>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</si>
  <si>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</si>
  <si>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</si>
  <si>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</si>
  <si>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</si>
  <si>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</si>
  <si>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</si>
  <si>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</si>
  <si>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</si>
  <si>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</si>
  <si>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</si>
  <si>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</si>
  <si>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</si>
  <si>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</si>
  <si>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</si>
  <si>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</si>
  <si>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</si>
  <si>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</si>
  <si>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</si>
  <si>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</si>
  <si>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</si>
  <si>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</si>
  <si>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A.</t>
  </si>
  <si>
    <t>Zemní práce a bourání (společná stavební jáma mimo SO09,SO08)</t>
  </si>
  <si>
    <t>STA</t>
  </si>
  <si>
    <t>1</t>
  </si>
  <si>
    <t>{4034aa4e-7d39-4d49-8f9c-1841315556df}</t>
  </si>
  <si>
    <t>2</t>
  </si>
  <si>
    <t>B.</t>
  </si>
  <si>
    <t>Zakládání jímkování a čerpání vody (společná stavební jáma mimo SO09,SO08)</t>
  </si>
  <si>
    <t>{cf23f5f0-62c9-4695-afdf-1e5b370b57a2}</t>
  </si>
  <si>
    <t>C.</t>
  </si>
  <si>
    <t>Stavební objekty a provozní soubory</t>
  </si>
  <si>
    <t>{5f554d9e-e7fb-4b17-a0e0-7ba282b0efe1}</t>
  </si>
  <si>
    <t>PS 21</t>
  </si>
  <si>
    <t>MVE – Technologická část strojní</t>
  </si>
  <si>
    <t>Soupis</t>
  </si>
  <si>
    <t>{7940a73d-530b-445a-9ff9-44858c0a1fd6}</t>
  </si>
  <si>
    <t>PS 22</t>
  </si>
  <si>
    <t>MVE – technologická část elektro</t>
  </si>
  <si>
    <t>{e61506bc-e998-4362-a41c-6cbd57c560f0}</t>
  </si>
  <si>
    <t>PS 25</t>
  </si>
  <si>
    <t>Objekt Stará Pila – strojní část</t>
  </si>
  <si>
    <t>{1f8eec52-b68a-4e40-a655-effcd8893393}</t>
  </si>
  <si>
    <t>SO 01</t>
  </si>
  <si>
    <t>Vtokový objekt</t>
  </si>
  <si>
    <t>{99ff0af8-d314-4bfe-b6b7-569bb8a2a63a}</t>
  </si>
  <si>
    <t>SO 02</t>
  </si>
  <si>
    <t>Strojovna MVE</t>
  </si>
  <si>
    <t>{d0b73da3-49f4-4a5f-8acb-3276fee5a6bc}</t>
  </si>
  <si>
    <t>SO 02.1</t>
  </si>
  <si>
    <t>Strojovna MVE – spodní stavba</t>
  </si>
  <si>
    <t>3</t>
  </si>
  <si>
    <t>{564decc8-6be2-4ed8-9701-649466280908}</t>
  </si>
  <si>
    <t>SO 02.2</t>
  </si>
  <si>
    <t>Strojovna MVE – horní stavba</t>
  </si>
  <si>
    <t>{459f6651-4755-41c4-bddf-dd944bfd0479}</t>
  </si>
  <si>
    <t>SO 02.3</t>
  </si>
  <si>
    <t>Strojovna MVE – stavební elektroinstalace</t>
  </si>
  <si>
    <t>{3555348e-ec15-477f-9584-2430aa3890b0}</t>
  </si>
  <si>
    <t>SO 03</t>
  </si>
  <si>
    <t>Výtokový objekt</t>
  </si>
  <si>
    <t>{f1788002-733a-4c21-82a2-546b7177d780}</t>
  </si>
  <si>
    <t>SO 04</t>
  </si>
  <si>
    <t>Opěrná PB zeď v nadjezí</t>
  </si>
  <si>
    <t>{e53d40e5-5b4a-461f-9f6d-bd39ddbeef1a}</t>
  </si>
  <si>
    <t>SO 05</t>
  </si>
  <si>
    <t>Komunikace a zpevněné plochy</t>
  </si>
  <si>
    <t>{cf80e11f-f439-4dd2-a9cd-b67d0127ca7e}</t>
  </si>
  <si>
    <t>SO 06</t>
  </si>
  <si>
    <t>Vyvedení výkonu z MVE – přípojka vn</t>
  </si>
  <si>
    <t>{ebdc2c34-62d6-49a7-b757-da7a402982d7}</t>
  </si>
  <si>
    <t>SO 07</t>
  </si>
  <si>
    <t>Venkovní kabelové rozvody</t>
  </si>
  <si>
    <t>{44718a32-be51-4971-b5bd-83beab82079d}</t>
  </si>
  <si>
    <t>SO 08</t>
  </si>
  <si>
    <t>Objekt Stará Pila – stavební část</t>
  </si>
  <si>
    <t>{fd1997f7-fcad-4cd6-a840-2c9d71086eea}</t>
  </si>
  <si>
    <t>SO 10</t>
  </si>
  <si>
    <t>Prohrábky koryta v podjezí</t>
  </si>
  <si>
    <t>{842f5f44-56e1-4bf0-8c4f-e43be7c77522}</t>
  </si>
  <si>
    <t>SO 11</t>
  </si>
  <si>
    <t>Venkovní úpravy a oplocení</t>
  </si>
  <si>
    <t>{55fb97fd-517d-4862-8d1f-43f28dddf324}</t>
  </si>
  <si>
    <t>VON</t>
  </si>
  <si>
    <t>Vedlejší a ostatní náklady</t>
  </si>
  <si>
    <t>{9404953e-3f07-4e22-9f2f-d64943b35a3c}</t>
  </si>
  <si>
    <t>bou_kamen_kvadr</t>
  </si>
  <si>
    <t>bourání kamenných kvádrů</t>
  </si>
  <si>
    <t>m3</t>
  </si>
  <si>
    <t>259,103</t>
  </si>
  <si>
    <t>bour_asf</t>
  </si>
  <si>
    <t>bourání asfaltové komunikace</t>
  </si>
  <si>
    <t>m2</t>
  </si>
  <si>
    <t>116,05</t>
  </si>
  <si>
    <t>KRYCÍ LIST SOUPISU PRACÍ</t>
  </si>
  <si>
    <t>bour_beton</t>
  </si>
  <si>
    <t>155,89</t>
  </si>
  <si>
    <t>bour_zb_trouba</t>
  </si>
  <si>
    <t>m</t>
  </si>
  <si>
    <t>14,3</t>
  </si>
  <si>
    <t>demont_ocel</t>
  </si>
  <si>
    <t>demontáž oceli</t>
  </si>
  <si>
    <t>kg</t>
  </si>
  <si>
    <t>352,44</t>
  </si>
  <si>
    <t>demont_plot</t>
  </si>
  <si>
    <t>demontáž oplocení</t>
  </si>
  <si>
    <t>99,7</t>
  </si>
  <si>
    <t>Objekt:</t>
  </si>
  <si>
    <t>dlazba_bour</t>
  </si>
  <si>
    <t>odbourání dlažby z LK</t>
  </si>
  <si>
    <t>574,626</t>
  </si>
  <si>
    <t>A. - Zemní práce a bourání (společná stavební jáma mimo SO09,SO08)</t>
  </si>
  <si>
    <t>dlazdice_bour</t>
  </si>
  <si>
    <t>kamenné dlaždice bourání</t>
  </si>
  <si>
    <t>23,238</t>
  </si>
  <si>
    <t>obrub_bour</t>
  </si>
  <si>
    <t>bourání obrubníku</t>
  </si>
  <si>
    <t>126,1</t>
  </si>
  <si>
    <t>odklizeni_zeminy</t>
  </si>
  <si>
    <t>4544,329</t>
  </si>
  <si>
    <t>odvoz_ocel</t>
  </si>
  <si>
    <t>Odvoz demontovaných ocelových prvků</t>
  </si>
  <si>
    <t>t</t>
  </si>
  <si>
    <t>0,751</t>
  </si>
  <si>
    <t>sejmutí_ornice</t>
  </si>
  <si>
    <t>525,85</t>
  </si>
  <si>
    <t>výkop</t>
  </si>
  <si>
    <t>5068,493</t>
  </si>
  <si>
    <t>vykop_2</t>
  </si>
  <si>
    <t>84,294</t>
  </si>
  <si>
    <t>zásyp</t>
  </si>
  <si>
    <t>695,445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</si>
  <si>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</si>
  <si>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</si>
  <si>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</si>
  <si>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</si>
  <si>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</si>
  <si>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</si>
  <si>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</si>
  <si>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</si>
  <si>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</si>
  <si>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</si>
  <si>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</si>
  <si>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</si>
  <si>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</si>
  <si>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</si>
  <si>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</si>
  <si>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</si>
  <si>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</si>
  <si>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</si>
  <si>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</si>
  <si>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</si>
  <si>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</si>
  <si>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</si>
  <si>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</si>
  <si>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</si>
  <si>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</si>
  <si>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</si>
  <si>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</si>
  <si>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</si>
  <si>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</si>
  <si>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</si>
  <si>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113105112</t>
  </si>
  <si>
    <t>Rozebrání dlažeb z lomového kamene kladených na sucho vyspárované MC</t>
  </si>
  <si>
    <t>CS ÚRS 2023 01</t>
  </si>
  <si>
    <t>4</t>
  </si>
  <si>
    <t>-1624497189</t>
  </si>
  <si>
    <t>PP</t>
  </si>
  <si>
    <t>Rozebrání dlažeb z lomového kamene s přemístěním hmot na skládku na vzdálenost do 3 m nebo s naložením na dopravní prostředek, kladených na sucho se spárami zalitými cementovou maltou</t>
  </si>
  <si>
    <t>Online PSC</t>
  </si>
  <si>
    <t>https://podminky.urs.cz/item/CS_URS_2023_01/113105112</t>
  </si>
  <si>
    <t>VV</t>
  </si>
  <si>
    <t>Viz C.3</t>
  </si>
  <si>
    <t>104,5 "m2"</t>
  </si>
  <si>
    <t>(109,72+227,75 )"m2" *1,202</t>
  </si>
  <si>
    <t>(24,35+29,3)"m2" *1,202</t>
  </si>
  <si>
    <t>Součet</t>
  </si>
  <si>
    <t>113106133</t>
  </si>
  <si>
    <t>Rozebrání dlažeb z kamenných dlaždic komunikací pro pěší strojně pl do 50 m2</t>
  </si>
  <si>
    <t>1430064817</t>
  </si>
  <si>
    <t>Rozebrání dlažeb komunikací pro pěší s přemístěním hmot na skládku na vzdálenost do 3 m nebo s naložením na dopravní prostředek s ložem z kameniva nebo živice a s jakoukoliv výplní spár strojně plochy jednotlivě do 50 m2 z kamenných dlaždic nebo desek</t>
  </si>
  <si>
    <t>https://podminky.urs.cz/item/CS_URS_2023_01/113106133</t>
  </si>
  <si>
    <t>(44,25+48,7)*0,25</t>
  </si>
  <si>
    <t>113107164</t>
  </si>
  <si>
    <t>Odstranění podkladu z kameniva drceného tl přes 300 do 400 mm strojně pl přes 50 do 200 m2</t>
  </si>
  <si>
    <t>-1647842073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</si>
  <si>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</si>
  <si>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https://podminky.urs.cz/item/CS_URS_2023_01/113107164</t>
  </si>
  <si>
    <t>FIG</t>
  </si>
  <si>
    <t>Rozpad figury: bour_asf</t>
  </si>
  <si>
    <t>Viz C.3.</t>
  </si>
  <si>
    <t>113107182</t>
  </si>
  <si>
    <t>Odstranění podkladu živičného tl přes 50 do 100 mm strojně pl přes 50 do 200 m2</t>
  </si>
  <si>
    <t>-1819709325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</si>
  <si>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</si>
  <si>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https://podminky.urs.cz/item/CS_URS_2023_01/113107182</t>
  </si>
  <si>
    <t>5</t>
  </si>
  <si>
    <t>113202111</t>
  </si>
  <si>
    <t>Vytrhání obrub krajníků obrubníků stojatých</t>
  </si>
  <si>
    <t>-1511854276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</si>
  <si>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</si>
  <si>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</si>
  <si>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44,3+15,5+31,45+30,25+4,6</t>
  </si>
  <si>
    <t>6</t>
  </si>
  <si>
    <t>121151123</t>
  </si>
  <si>
    <t>Sejmutí ornice plochy přes 500 m2 tl vrstvy do 200 mm strojně</t>
  </si>
  <si>
    <t>-1867284002</t>
  </si>
  <si>
    <t>Sejmutí ornice strojně při souvislé ploše přes 500 m2, tl. vrstvy do 200 mm</t>
  </si>
  <si>
    <t>https://podminky.urs.cz/item/CS_URS_2023_01/121151123</t>
  </si>
  <si>
    <t>406,84"m2 rovina"</t>
  </si>
  <si>
    <t>99,01"m2" *1,202 "koef. sklonu"</t>
  </si>
  <si>
    <t>7</t>
  </si>
  <si>
    <t>131251107</t>
  </si>
  <si>
    <t>Hloubení jam nezapažených v hornině třídy těžitelnosti I skupiny 3 objem 5000 m3 strojně</t>
  </si>
  <si>
    <t>1655200194</t>
  </si>
  <si>
    <t>Hloubení nezapažených jam a zářezů strojně s urovnáním dna do předepsaného profilu a spádu v hornině třídy těžitelnosti I skupiny 3 přes 5 000 m3</t>
  </si>
  <si>
    <t>https://podminky.urs.cz/item/CS_URS_2023_01/131251107</t>
  </si>
  <si>
    <t>P</t>
  </si>
  <si>
    <t xml:space="preserve">Poznámka k položce:_x000D_
Před odvozem vytěžené zeminy by měl být zemní materiál prověřen a otestován, zda je vhodný dle požadavků PD pro zpětný zásyp. Pokud ano, bude odpovádající vytěžená zemina použita pro zpětný zásyp. V opačném případě bude odklizena a uložena na skládku. </t>
  </si>
  <si>
    <t>Viz C.3 a D.1.9.3 až D.1.9.16</t>
  </si>
  <si>
    <t>Vstup do RP až G-G</t>
  </si>
  <si>
    <t>49,5"m2" *5,8 +55,79"m2"*5,3 + 17,57"m2"*4,8</t>
  </si>
  <si>
    <t xml:space="preserve">15,57 "m2" *4,52 + 12,35"m2"*5,05 </t>
  </si>
  <si>
    <t>G-G až D-D</t>
  </si>
  <si>
    <t xml:space="preserve">92,8 "m2" *5,6 </t>
  </si>
  <si>
    <t>Prohrábky od vstupu do rybochodu po D-D</t>
  </si>
  <si>
    <t>3,31 "m2" *17,62 "F-F"</t>
  </si>
  <si>
    <t>3,5"m2"*13,45 "F-F až G-G"</t>
  </si>
  <si>
    <t>45,53 "m2"*1,25 +17,25"m2"*1,05 "G-G až ŽB pilíř"</t>
  </si>
  <si>
    <t>ŘEZ D-D až B-B</t>
  </si>
  <si>
    <t>(74,14+76,75)/2 "m2" *8,34</t>
  </si>
  <si>
    <t>(76,75+87,95)/2 "m2" *13,22</t>
  </si>
  <si>
    <t>B-B až III-III</t>
  </si>
  <si>
    <t>(87,95+84,50)"m2" /2*4,2</t>
  </si>
  <si>
    <t>III-III až IV-IV</t>
  </si>
  <si>
    <t>(84,50+66,1)"m2" /2 *8,07</t>
  </si>
  <si>
    <t>IV-IV až H-H</t>
  </si>
  <si>
    <t>(64,5+38,71)"m2"/2 *8,15 + (1,62+3,4)"m2"/2*5,47</t>
  </si>
  <si>
    <t>H-H až J-J</t>
  </si>
  <si>
    <t>(42,1+17,53)"m2"/2 *14,4</t>
  </si>
  <si>
    <t>J-J až konec</t>
  </si>
  <si>
    <t>10,74"m2"*1,6</t>
  </si>
  <si>
    <t>8</t>
  </si>
  <si>
    <t>131251203</t>
  </si>
  <si>
    <t>Hloubení jam zapažených v hornině třídy těžitelnosti I skupiny 3 objem do 100 m3 strojně</t>
  </si>
  <si>
    <t>1985936111</t>
  </si>
  <si>
    <t>Hloubení zapažených jam a zářezů strojně s urovnáním dna do předepsaného profilu a spádu v hornině třídy těžitelnosti I skupiny 3 přes 50 do 100 m3</t>
  </si>
  <si>
    <t>https://podminky.urs.cz/item/CS_URS_2023_01/131251203</t>
  </si>
  <si>
    <t>Viz C.3 a D.1.9.10</t>
  </si>
  <si>
    <t>zemina mezi stávajícími kce. zdí</t>
  </si>
  <si>
    <t>5,6*1,03*6,3 + 3,3*1,0*7,32 + 2,5*1,7*5,6</t>
  </si>
  <si>
    <t>9</t>
  </si>
  <si>
    <t>162251102</t>
  </si>
  <si>
    <t>Vodorovné přemístění přes 20 do 50 m výkopku/sypaniny z horniny třídy těžitelnosti I skupiny 1 až 3</t>
  </si>
  <si>
    <t>1053716410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</si>
  <si>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</si>
  <si>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</si>
  <si>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 xml:space="preserve">přemístění na a z MD </t>
  </si>
  <si>
    <t>zásyp*2</t>
  </si>
  <si>
    <t>Rozpad figury: zásyp</t>
  </si>
  <si>
    <t>40,6"m2" *5,95 +28,37"m2"*5,45 + 17,64"m2"*4,95 + 14,65"m2" *4,75 -29,3"m2"*1,0 "základ"</t>
  </si>
  <si>
    <t>7,17"m2"*3,8 -3,64"m2"*0,35 "schody"</t>
  </si>
  <si>
    <t>10,08"m2"*3,74</t>
  </si>
  <si>
    <t>G-G až konec elektrárny</t>
  </si>
  <si>
    <t>8,25"m2"*2,7</t>
  </si>
  <si>
    <t>Pilíř výtoku</t>
  </si>
  <si>
    <t>7,65"m2"*4,55 + 7,24"m2"*3,7 +8,46"m2"*2,85</t>
  </si>
  <si>
    <t>10</t>
  </si>
  <si>
    <t>162751117</t>
  </si>
  <si>
    <t>Vodorovné přemístění přes 9 000 do 10000 m výkopku/sypaniny z horniny třídy těžitelnosti I skupiny 1 až 3</t>
  </si>
  <si>
    <t>-1726000711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</si>
  <si>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</si>
  <si>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</si>
  <si>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Odvoz přebytku zeminy na skládku</t>
  </si>
  <si>
    <t>výkop +vykop_2</t>
  </si>
  <si>
    <t>-zásyp</t>
  </si>
  <si>
    <t>sejmutí_ornice*0,2 -18,183 "m3 ohumusování"</t>
  </si>
  <si>
    <t>Rozpad figury: výkop</t>
  </si>
  <si>
    <t>Rozpad figury: vykop_2</t>
  </si>
  <si>
    <t>Rozpad figury: sejmutí_ornice</t>
  </si>
  <si>
    <t>11</t>
  </si>
  <si>
    <t>162751119</t>
  </si>
  <si>
    <t>Příplatek k vodorovnému přemístění výkopku/sypaniny z horniny třídy těžitelnosti I skupiny 1 až 3 ZKD 1000 m přes 10000 m</t>
  </si>
  <si>
    <t>1867510588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</si>
  <si>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</si>
  <si>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</si>
  <si>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odklizeni_zeminy*8 "celkem do 18 km"</t>
  </si>
  <si>
    <t>Rozpad figury: odklizeni_zeminy</t>
  </si>
  <si>
    <t>12</t>
  </si>
  <si>
    <t>167151111</t>
  </si>
  <si>
    <t>Nakládání výkopku z hornin třídy těžitelnosti I skupiny 1 až 3 přes 100 m3</t>
  </si>
  <si>
    <t>-1661159420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</si>
  <si>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</si>
  <si>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</si>
  <si>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Naložení na MD</t>
  </si>
  <si>
    <t>13</t>
  </si>
  <si>
    <t>171201231</t>
  </si>
  <si>
    <t>Poplatek za uložení zeminy a kamení na recyklační skládce (skládkovné) kód odpadu 17 05 04</t>
  </si>
  <si>
    <t>-331746137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</si>
  <si>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</si>
  <si>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</si>
  <si>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odklizeni_zeminy*1,75</t>
  </si>
  <si>
    <t>14</t>
  </si>
  <si>
    <t>171251201</t>
  </si>
  <si>
    <t>Uložení sypaniny na skládky nebo meziskládky</t>
  </si>
  <si>
    <t>-1015274005</t>
  </si>
  <si>
    <t>Uložení sypaniny na skládky nebo meziskládky bez hutnění s upravením uložené sypaniny do předepsaného tvaru</t>
  </si>
  <si>
    <t>https://podminky.urs.cz/item/CS_URS_2023_01/171251201</t>
  </si>
  <si>
    <t>zásyp "uložení na MD"</t>
  </si>
  <si>
    <t>174151101</t>
  </si>
  <si>
    <t>Zásyp jam, šachet rýh nebo kolem objektů sypaninou se zhutněním</t>
  </si>
  <si>
    <t>536075690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</si>
  <si>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</si>
  <si>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</si>
  <si>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 xml:space="preserve">Poznámka k položce:_x000D_
Dle dohody s investorem by mělo být provedeno prověření a otestování vytěžené zeminy z výkopu, zda je vhodná dle požadavků PD pro zpětný zásyp. </t>
  </si>
  <si>
    <t>Trubní vedení</t>
  </si>
  <si>
    <t>16</t>
  </si>
  <si>
    <t>810391811</t>
  </si>
  <si>
    <t>Bourání stávajícího potrubí z betonu DN přes 200 do 400</t>
  </si>
  <si>
    <t>-1155723247</t>
  </si>
  <si>
    <t>Bourání stávajícího potrubí z betonu v otevřeném výkopu DN přes 200 do 400</t>
  </si>
  <si>
    <t>https://podminky.urs.cz/item/CS_URS_2023_01/810391811</t>
  </si>
  <si>
    <t>Viz příloha C.3</t>
  </si>
  <si>
    <t>17</t>
  </si>
  <si>
    <t>871275811</t>
  </si>
  <si>
    <t>Bourání stávajícího potrubí z PVC nebo PP DN 150</t>
  </si>
  <si>
    <t>-1054995551</t>
  </si>
  <si>
    <t>Bourání stávajícího potrubí z PVC nebo polypropylenu PP v otevřeném výkopu DN do 150</t>
  </si>
  <si>
    <t>https://podminky.urs.cz/item/CS_URS_2023_01/871275811</t>
  </si>
  <si>
    <t>Viz C.3 - drenážní potrubí</t>
  </si>
  <si>
    <t>56,65+25,2+35,85+15,55+15,72</t>
  </si>
  <si>
    <t>Ostatní konstrukce a práce, bourání</t>
  </si>
  <si>
    <t>18</t>
  </si>
  <si>
    <t>960191241R</t>
  </si>
  <si>
    <t>Bourání vodních staveb z kamenných kvádrů</t>
  </si>
  <si>
    <t>-526968624</t>
  </si>
  <si>
    <t>Bourání konstrukcí vodních staveb s naložením vybouraných hmot a suti na dopravní prostředek nebo s odklizením na hromady do vzdálenosti 20 m z kamenných kvádrů</t>
  </si>
  <si>
    <t>Viz C.3 a D.1.9.13</t>
  </si>
  <si>
    <t>8,95 "m2"*28,95 "zeď"</t>
  </si>
  <si>
    <t>19</t>
  </si>
  <si>
    <t>960321271R2</t>
  </si>
  <si>
    <t>Bourání vodních staveb ze železobetonu</t>
  </si>
  <si>
    <t>131603436</t>
  </si>
  <si>
    <t>Bourání konstrukcí vodních staveb s naložením vybouraných hmot a suti na dopravní prostředek nebo s odklizením na hromady do vzdálenosti 20 m ze železobetonu</t>
  </si>
  <si>
    <t>Vtok a část MVE</t>
  </si>
  <si>
    <t>6,9"m2"*12,7 "zeď"</t>
  </si>
  <si>
    <t>11,05"m2"*0,85 +0,53"m2"*6,4 "odbourání políře v oblouku"</t>
  </si>
  <si>
    <t>5,5"m2, původní pilíř"*0,85 +0,66"m2, původní opěrná zeď"*9,45</t>
  </si>
  <si>
    <t>12,4"m2, pilíř strojovny"*1,0</t>
  </si>
  <si>
    <t>0,5*0,2*1,8 "pozůstatek zdi"</t>
  </si>
  <si>
    <t>1,55*1,7*0,8 "dobetonávka ke štětovnici"</t>
  </si>
  <si>
    <t>Výtok a část MVE</t>
  </si>
  <si>
    <t>3,8"m2, kce zdi v oblasi jalové propusti" *2,0</t>
  </si>
  <si>
    <t>(5,85+0,9) "m2, kce původní zdi " /2 *5,0</t>
  </si>
  <si>
    <t>1,9 "schodiště opevnění"</t>
  </si>
  <si>
    <t>Výustní objekt</t>
  </si>
  <si>
    <t>3,5</t>
  </si>
  <si>
    <t>20</t>
  </si>
  <si>
    <t>966071823</t>
  </si>
  <si>
    <t>Rozebrání oplocení z drátěného pletiva se čtvercovými oky, vč sloupků a vzpěr</t>
  </si>
  <si>
    <t>368925985</t>
  </si>
  <si>
    <t>Rozebrání oplocení z pletiva drátěného se čtvercovými oky, vč sloupků a vzpěr</t>
  </si>
  <si>
    <t>https://podminky.urs.cz/item/CS_URS_2023_01/966071823</t>
  </si>
  <si>
    <t xml:space="preserve">Viz C.3 </t>
  </si>
  <si>
    <t>29,3+70,4</t>
  </si>
  <si>
    <t>9660718R2</t>
  </si>
  <si>
    <t>Rozebrání stávající plotové brány, vč. likvidace</t>
  </si>
  <si>
    <t>kpl.</t>
  </si>
  <si>
    <t>791102337</t>
  </si>
  <si>
    <t>Rozebrání stávající plotové brány, vč. likvidace a poplatku za uložení</t>
  </si>
  <si>
    <t>22</t>
  </si>
  <si>
    <t>977211113</t>
  </si>
  <si>
    <t>Řezání stěnovou pilou betonových nebo ŽB kcí s výztuží průměru do 16 mm hl přes 350 do 420 mm</t>
  </si>
  <si>
    <t>-464954035</t>
  </si>
  <si>
    <t>Řezání konstrukcí stěnovou pilou betonových nebo železobetonových průměru řezané výztuže do 16 mm hloubka řezu přes 350 do 420 mm</t>
  </si>
  <si>
    <t>https://podminky.urs.cz/item/CS_URS_2023_01/977211113</t>
  </si>
  <si>
    <t>Poznámka k položce:_x000D_
Do ceny je třeba zohlednit kompletní práci k provedení řezu (například příprava povrchu kce a podobně)</t>
  </si>
  <si>
    <t xml:space="preserve">Viz C.3. </t>
  </si>
  <si>
    <t>7,35+14,5 "kce pilíře strojovny"</t>
  </si>
  <si>
    <t>23</t>
  </si>
  <si>
    <t>977211-R1</t>
  </si>
  <si>
    <t>Zrušení stávající revizní šachty Š1</t>
  </si>
  <si>
    <t>347714512</t>
  </si>
  <si>
    <t xml:space="preserve">Zrušení stávající revizní šachty Š1 - odbourání / demontáž dílců stávající šachty, poklopu, vystrojení, vč. likvidae a poplatku za uložení na skládku. </t>
  </si>
  <si>
    <t>997</t>
  </si>
  <si>
    <t>Přesun sutě</t>
  </si>
  <si>
    <t>24</t>
  </si>
  <si>
    <t>977-R05</t>
  </si>
  <si>
    <t>Výzisk z prodeje železného šrotu</t>
  </si>
  <si>
    <t>245307912</t>
  </si>
  <si>
    <t xml:space="preserve">odvoz_ocel*1000 </t>
  </si>
  <si>
    <t>Rozpad figury: odvoz_ocel</t>
  </si>
  <si>
    <t>demont_plot*0,004</t>
  </si>
  <si>
    <t>demont_ocel/1000</t>
  </si>
  <si>
    <t>25</t>
  </si>
  <si>
    <t>997002611</t>
  </si>
  <si>
    <t>Nakládání suti a vybouraných hmot</t>
  </si>
  <si>
    <t>-291120274</t>
  </si>
  <si>
    <t>Nakládání suti a vybouraných hmot na dopravní prostředek pro vodorovné přemístění</t>
  </si>
  <si>
    <t>Rozpad figury: demont_plot</t>
  </si>
  <si>
    <t>Rozpad figury: demont_ocel</t>
  </si>
  <si>
    <t>Demontáž stávajícího zábradlí - D.1.5.1</t>
  </si>
  <si>
    <t>(6,93+12,65 "m") * 18"kg/m"</t>
  </si>
  <si>
    <t>26</t>
  </si>
  <si>
    <t>997221571</t>
  </si>
  <si>
    <t>Vodorovná doprava vybouraných hmot do 1 km</t>
  </si>
  <si>
    <t>-684516445</t>
  </si>
  <si>
    <t>Vodorovná doprava vybouraných hmot bez naložení, ale se složením a s hrubým urovnáním na vzdálenost do 1 km</t>
  </si>
  <si>
    <t>https://podminky.urs.cz/item/CS_URS_2023_01/997221571</t>
  </si>
  <si>
    <t>27</t>
  </si>
  <si>
    <t>997221579</t>
  </si>
  <si>
    <t>Příplatek ZKD 1 km u vodorovné dopravy vybouraných hmot</t>
  </si>
  <si>
    <t>-615464424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</si>
  <si>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</si>
  <si>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</si>
  <si>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1523,903*19 'Přepočtené koeficientem množství</t>
  </si>
  <si>
    <t>28</t>
  </si>
  <si>
    <t>997221861</t>
  </si>
  <si>
    <t>Poplatek za uložení stavebního odpadu na recyklační skládce (skládkovné) z prostého betonu pod kódem 17 01 01</t>
  </si>
  <si>
    <t>831373722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</si>
  <si>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</si>
  <si>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</si>
  <si>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obrub_bour*0,205</t>
  </si>
  <si>
    <t>bour_beton*2,6</t>
  </si>
  <si>
    <t>bour_zb_trouba*0,32</t>
  </si>
  <si>
    <t>Rozpad figury: obrub_bour</t>
  </si>
  <si>
    <t>Rozpad figury: bour_beton</t>
  </si>
  <si>
    <t>Rozpad figury: bour_zb_trouba</t>
  </si>
  <si>
    <t>29</t>
  </si>
  <si>
    <t>997221873</t>
  </si>
  <si>
    <t>1155497856</t>
  </si>
  <si>
    <t>https://podminky.urs.cz/item/CS_URS_2023_01/997221873</t>
  </si>
  <si>
    <t>dlazba_bour*0,48</t>
  </si>
  <si>
    <t>dlazdice_bour*0,235</t>
  </si>
  <si>
    <t>bour_asf*0,58 "kamenivo"</t>
  </si>
  <si>
    <t>bou_kamen_kvadr*2,75</t>
  </si>
  <si>
    <t>Rozpad figury: dlazba_bour</t>
  </si>
  <si>
    <t>Rozpad figury: dlazdice_bour</t>
  </si>
  <si>
    <t>Rozpad figury: bou_kamen_kvadr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</si>
  <si>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</si>
  <si>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</si>
  <si>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</si>
  <si>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-1189824997</t>
  </si>
  <si>
    <t>https://podminky.urs.cz/item/CS_URS_2023_01/997221875</t>
  </si>
  <si>
    <t>bour_asf*0,22</t>
  </si>
  <si>
    <t>31</t>
  </si>
  <si>
    <t>997-R04</t>
  </si>
  <si>
    <t>Odklizení demontovaných ocelových prvků k likvidaci</t>
  </si>
  <si>
    <t>144756725</t>
  </si>
  <si>
    <t>998</t>
  </si>
  <si>
    <t>Přesun hmot</t>
  </si>
  <si>
    <t>32</t>
  </si>
  <si>
    <t>998324011</t>
  </si>
  <si>
    <t>Přesun hmot pro objekty související se sypanými hrázemi a vodní elektrárny</t>
  </si>
  <si>
    <t>-1801518926</t>
  </si>
  <si>
    <t>Přesun hmot pro objekty budované v souvislosti se sypanými hrázemi a vodní elektrárny dopravní vzdálenost do 500 m</t>
  </si>
  <si>
    <t>https://podminky.urs.cz/item/CS_URS_2023_01/998324011</t>
  </si>
  <si>
    <t>PSV</t>
  </si>
  <si>
    <t>Práce a dodávky PSV</t>
  </si>
  <si>
    <t>767</t>
  </si>
  <si>
    <t>Konstrukce zámečnické</t>
  </si>
  <si>
    <t>33</t>
  </si>
  <si>
    <t>767996701</t>
  </si>
  <si>
    <t>Demontáž atypických zámečnických konstrukcí řezáním hm jednotlivých dílů do 50 kg</t>
  </si>
  <si>
    <t>2007914142</t>
  </si>
  <si>
    <t>Demontáž ostatních zámečnických konstrukcí řezáním o hmotnosti jednotlivých dílů do 50 kg</t>
  </si>
  <si>
    <t>https://podminky.urs.cz/item/CS_URS_2023_01/767996701</t>
  </si>
  <si>
    <t>cement</t>
  </si>
  <si>
    <t>cementová směs injektáže</t>
  </si>
  <si>
    <t>0,788</t>
  </si>
  <si>
    <t>IIIn_stetovnice</t>
  </si>
  <si>
    <t>2,309</t>
  </si>
  <si>
    <t>matice</t>
  </si>
  <si>
    <t>kus</t>
  </si>
  <si>
    <t>MP_hladka</t>
  </si>
  <si>
    <t>mikropilota hladká</t>
  </si>
  <si>
    <t>40,75</t>
  </si>
  <si>
    <t>nasaz_dočas</t>
  </si>
  <si>
    <t>nasazená jímka dočasná</t>
  </si>
  <si>
    <t>110,465</t>
  </si>
  <si>
    <t>37,375</t>
  </si>
  <si>
    <t>ostatni_ocel</t>
  </si>
  <si>
    <t>prevazky ostatni material</t>
  </si>
  <si>
    <t>2,651</t>
  </si>
  <si>
    <t>B. - Zakládání jímkování a čerpání vody (společná stavební jáma mimo SO09,SO08)</t>
  </si>
  <si>
    <t>ostatni_ocel_nasaz</t>
  </si>
  <si>
    <t>prevazky a ostatni material nasazené jímky</t>
  </si>
  <si>
    <t>1,672</t>
  </si>
  <si>
    <t>pomoc_kce</t>
  </si>
  <si>
    <t>pomocná ocelová konstrukce</t>
  </si>
  <si>
    <t>5,415</t>
  </si>
  <si>
    <t>prevazky_I300</t>
  </si>
  <si>
    <t>ipe ocel</t>
  </si>
  <si>
    <t>7,593</t>
  </si>
  <si>
    <t>prevazky_nasaz</t>
  </si>
  <si>
    <t>převázka U240 nasazené jímky</t>
  </si>
  <si>
    <t>1,291</t>
  </si>
  <si>
    <t>prevazky_U240</t>
  </si>
  <si>
    <t>převázka U240</t>
  </si>
  <si>
    <t>2,636</t>
  </si>
  <si>
    <t>Rozpery</t>
  </si>
  <si>
    <t>rozpery jimky</t>
  </si>
  <si>
    <t>7,445</t>
  </si>
  <si>
    <t>štět_dočasna</t>
  </si>
  <si>
    <t>štětovnice pro dalby</t>
  </si>
  <si>
    <t>268,176</t>
  </si>
  <si>
    <t>štět_trvala</t>
  </si>
  <si>
    <t>trvalé štětovnice</t>
  </si>
  <si>
    <t>1046,232</t>
  </si>
  <si>
    <t>tahla_32</t>
  </si>
  <si>
    <t>Táhla prů. 32 mm</t>
  </si>
  <si>
    <t>0,815</t>
  </si>
  <si>
    <t>VL604_ochrana</t>
  </si>
  <si>
    <t>VL604_ochrana táhla</t>
  </si>
  <si>
    <t>0,547</t>
  </si>
  <si>
    <t xml:space="preserve">    2 - Zakládání</t>
  </si>
  <si>
    <t>115101202</t>
  </si>
  <si>
    <t>Čerpání vody na dopravní výšku do 10 m průměrný přítok přes 500 do 1 000 l/min</t>
  </si>
  <si>
    <t>hod</t>
  </si>
  <si>
    <t>117939250</t>
  </si>
  <si>
    <t>Čerpání vody na dopravní výšku do 10 m s uvažovaným průměrným přítokem přes 500 do 1 000 l/min</t>
  </si>
  <si>
    <t>https://podminky.urs.cz/item/CS_URS_2023_01/115101202</t>
  </si>
  <si>
    <t>3"místa"*18"měsíců"*30"dní"*24"h"</t>
  </si>
  <si>
    <t>115101302</t>
  </si>
  <si>
    <t>Pohotovost čerpací soupravy pro dopravní výšku do 10 m přítok přes 500 do 1 000 l/min</t>
  </si>
  <si>
    <t>den</t>
  </si>
  <si>
    <t>-863590025</t>
  </si>
  <si>
    <t>Pohotovost záložní čerpací soupravy pro dopravní výšku do 10 m s uvažovaným průměrným přítokem přes 500 do 1 000 l/min</t>
  </si>
  <si>
    <t>https://podminky.urs.cz/item/CS_URS_2023_01/115101302</t>
  </si>
  <si>
    <t>18"měsíců"*30"dní</t>
  </si>
  <si>
    <t>153111112</t>
  </si>
  <si>
    <t>Podélné řezání ocelových štětovnic na skládce</t>
  </si>
  <si>
    <t>-1057740442</t>
  </si>
  <si>
    <t>Úprava ocelových štětovnic pro štětové stěny řezání z terénu, štětovnic na skládce podélné</t>
  </si>
  <si>
    <t>Viz příloha C.5. a D.1.9.13 a D.1.9.14 a  D.1.9.11</t>
  </si>
  <si>
    <t xml:space="preserve">2 "ks"*14,1 "m" </t>
  </si>
  <si>
    <t>153111132</t>
  </si>
  <si>
    <t>Podélné svaření ocelových štětovnic na skládce</t>
  </si>
  <si>
    <t>1537983514</t>
  </si>
  <si>
    <t>Úprava ocelových štětovnic pro štětové stěny svaření z terénu, štětovnic na skládce podélné</t>
  </si>
  <si>
    <t>https://podminky.urs.cz/item/CS_URS_2023_01/153111132</t>
  </si>
  <si>
    <t>1531111R</t>
  </si>
  <si>
    <t>Příčné řezání ocelových zaberaněných štětovnic z vody</t>
  </si>
  <si>
    <t>636202347</t>
  </si>
  <si>
    <t xml:space="preserve">Úprava ocelových štětovnic zaberaněných, řezání z vody.
</t>
  </si>
  <si>
    <t>Viz příloha C.5. a D.1.9.15</t>
  </si>
  <si>
    <t>Trvalé štětovnice VL604</t>
  </si>
  <si>
    <t>6,59+19,02 "opěrná zeď"</t>
  </si>
  <si>
    <t>27,5 "vtok"</t>
  </si>
  <si>
    <t>23,4 "výtok"</t>
  </si>
  <si>
    <t>1531111R5</t>
  </si>
  <si>
    <t>Odřezání ocelové konstrukce nasazené štětové stěny z vody</t>
  </si>
  <si>
    <t>1475345967</t>
  </si>
  <si>
    <t>Viz příloha C.5. a D.1.9.9</t>
  </si>
  <si>
    <t>16 "ks, kotvy nasazené stěny"</t>
  </si>
  <si>
    <t>15 "ks, Mikropiloty"</t>
  </si>
  <si>
    <t>153112112</t>
  </si>
  <si>
    <t>Nastražení ocelových štětovnic dl přes 10 m ve standardních podmínkách z terénu</t>
  </si>
  <si>
    <t>-1421169310</t>
  </si>
  <si>
    <t>Zřízení beraněných stěn z ocelových štětovnic z terénu nastražení štětovnic ve standardních podmínkách, délky přes 10 m</t>
  </si>
  <si>
    <t xml:space="preserve">Dočasná štětovnice VL604 </t>
  </si>
  <si>
    <t>6,0*0,604*18"ks" "zapory- vtok"</t>
  </si>
  <si>
    <t>8,0*0,604*30"ks" "zapory- výtok"</t>
  </si>
  <si>
    <t>6,0*0,604*16"ks" "zapory-zeď"</t>
  </si>
  <si>
    <t>Mezisoučet</t>
  </si>
  <si>
    <t xml:space="preserve">Trvalé štětovnice VL604 </t>
  </si>
  <si>
    <t>14,6*25,72 "zeď"</t>
  </si>
  <si>
    <t>14,6*27,2 "vtok"</t>
  </si>
  <si>
    <t>12,0*22,8 "výtok"</t>
  </si>
  <si>
    <t>153112124</t>
  </si>
  <si>
    <t>Zaberanění ocelových štětovnic na dl do 16 m ve standardních podmínkách z terénu</t>
  </si>
  <si>
    <t>-840037213</t>
  </si>
  <si>
    <t>Zřízení beraněných stěn z ocelových štětovnic z terénu zaberanění štětovnic ve standardních podmínkách, délky do 16 m</t>
  </si>
  <si>
    <t>(8,0-1,9)*0,604*15"ks" "zapory" + (8,0-1,3)*0,604*15"ks" "zapory" "Výtok"</t>
  </si>
  <si>
    <t>6,0*0,604*16"ks" "zapory- zeď"</t>
  </si>
  <si>
    <t>11,75*4,8+(11,75+12,5)/2*14,0+ (12,5+12,9)/2 *2,66 "zeď"</t>
  </si>
  <si>
    <t>(14,6-3,0)*27,2 "vtok"</t>
  </si>
  <si>
    <t>(12,0-4,4)*2,4+15,6/2 "výtok"</t>
  </si>
  <si>
    <t>(12,0-3,8)*15,6/2+9,6/2 "výtok"</t>
  </si>
  <si>
    <t>M</t>
  </si>
  <si>
    <t>15920-R03</t>
  </si>
  <si>
    <t>dodávka štětovnic VL604</t>
  </si>
  <si>
    <t>-800779577</t>
  </si>
  <si>
    <t>štět_trvala*0,1235</t>
  </si>
  <si>
    <t>Rozpad figury: štět_trvala</t>
  </si>
  <si>
    <t>15920-R02a</t>
  </si>
  <si>
    <t>dodávka dočasně použitých štětovnic VL604</t>
  </si>
  <si>
    <t>-1212963890</t>
  </si>
  <si>
    <t>Dodávka dočasně použitých štětovnic VL604
Měrná jednotka 1t kompletní dodávky dočasně použitého materiálu.
Obratovost dočasně použitého materiálu je třeba zohlednit v nabídkové ceně.</t>
  </si>
  <si>
    <t>štět_dočasna*0,1235</t>
  </si>
  <si>
    <t>Rozpad figury: štět_dočasna</t>
  </si>
  <si>
    <t>153114118R</t>
  </si>
  <si>
    <t>Zřízení nasazené stěny z ocelových štětovnic z vody</t>
  </si>
  <si>
    <t>-865593440</t>
  </si>
  <si>
    <t>Zřízení štětových stěn z ocelových štětovnic, válcovaných tyčí nebo kolejnic nasazených na skalnaté hornině nebo na konstrukci, s dodáním spojovacího materiálu z vody</t>
  </si>
  <si>
    <t>5,9*(1,75+9,0)</t>
  </si>
  <si>
    <t>4,9*9,6</t>
  </si>
  <si>
    <t>1680140552</t>
  </si>
  <si>
    <t>nasaz_dočas*0,1235</t>
  </si>
  <si>
    <t>Rozpad figury: nasaz_dočas</t>
  </si>
  <si>
    <t>153115118R</t>
  </si>
  <si>
    <t>Odstranění nasazené stěny z ocelových štětovnic z vody</t>
  </si>
  <si>
    <t>-1332950680</t>
  </si>
  <si>
    <t>Odstranění štětových stěn z ocelových štětovnic, válcovaných tyčí nebo kolejnic nasazených na skalnaté hornině nebo na konstrukci z vody.</t>
  </si>
  <si>
    <t>153116111</t>
  </si>
  <si>
    <t>Opracování ocelových kleštin nebo převázek hradicích stěn z terénu</t>
  </si>
  <si>
    <t>-340224835</t>
  </si>
  <si>
    <t>Kleštiny nebo převázky pro hradící stěny beraněné, nasazené, tabulové z oceli jakéhokoliv druhu z terénu opracování</t>
  </si>
  <si>
    <t>prevazky_I300 +prevazky_U240</t>
  </si>
  <si>
    <t>Rozpad figury: prevazky_I300</t>
  </si>
  <si>
    <t>Vtok</t>
  </si>
  <si>
    <t>převázky - zápor</t>
  </si>
  <si>
    <t>1,6*6"ks"*54,2/1000 "t/m"*2"ks"</t>
  </si>
  <si>
    <t>převázka - na trvalé štětové stěně</t>
  </si>
  <si>
    <t>26,2 "m"*54,2/1000 "t/m"*2"ks"</t>
  </si>
  <si>
    <t>Opěrná zeď</t>
  </si>
  <si>
    <t>(1,6*3"ks"+4,65)*54,2/1000 "t/m"*2"ks"</t>
  </si>
  <si>
    <t>24,8 "m"*54,2/1000 "t/m"*2"ks"</t>
  </si>
  <si>
    <t>Rozpad figury: prevazky_U240</t>
  </si>
  <si>
    <t>převázka - na dočasné štětové stěně</t>
  </si>
  <si>
    <t xml:space="preserve">23,7 "m"*33,2/1000 "t/m"*2"ks" </t>
  </si>
  <si>
    <t>převázka - na zápoře</t>
  </si>
  <si>
    <t>1,6 "m"*33,2/1000 "t/m"*2"ks"  *10 "ks"</t>
  </si>
  <si>
    <t>Rozpad figury: prevazky_nasaz</t>
  </si>
  <si>
    <t xml:space="preserve">18,95 "m"*33,2/1000 "t/m"*2"ks" </t>
  </si>
  <si>
    <t>1,0 "m"*33,2/1000 "t/m" "rohova rozpera"</t>
  </si>
  <si>
    <t>153116112</t>
  </si>
  <si>
    <t>Montáž ocelových kleštin nebo převázek hradicích stěn z terénu</t>
  </si>
  <si>
    <t>647955046</t>
  </si>
  <si>
    <t>Kleštiny nebo převázky pro hradící stěny beraněné, nasazené, tabulové z oceli jakéhokoliv druhu z terénu montáž</t>
  </si>
  <si>
    <t>https://podminky.urs.cz/item/CS_URS_2023_01/153116112</t>
  </si>
  <si>
    <t>prevazky_I300+prevazky_U240</t>
  </si>
  <si>
    <t>13010732R</t>
  </si>
  <si>
    <t>dodávka dočasně použité profilové oceli jakost S235JR (11 375) průřez I (IPN) 300</t>
  </si>
  <si>
    <t>-328698660</t>
  </si>
  <si>
    <t>Dodávka dočasně použité profilové oceli jakost S235JR (11 375) průřez I (IPN) 300.
Měrná jednotka 1t kompletní dodávky dočasně použitého materiálu.
Obratovost dočasně použitého materiálu je třeba zohlednit v nabídkové ceně.</t>
  </si>
  <si>
    <t>13010830R</t>
  </si>
  <si>
    <t>dodávka dočasně použité profilové oceli jakost S235JR (11 375) průřez U (UPN) 240</t>
  </si>
  <si>
    <t>-2013155293</t>
  </si>
  <si>
    <t>dodávka dočasně použité profilové oceli jakost S235JR (11 375) průřez U (UPN) 240. 
Měrná jednotka 1t kompletní dodávky dočasně použitého materiálu.
Obratovost dočasně použitého materiálu je třeba zohlednit v nabídkové ceně.</t>
  </si>
  <si>
    <t>153116113</t>
  </si>
  <si>
    <t>Demontáž ocelových kleštin nebo převázek hradicích stěn z terénu</t>
  </si>
  <si>
    <t>1851435528</t>
  </si>
  <si>
    <t>Kleštiny nebo převázky pro hradící stěny beraněné, nasazené, tabulové z oceli jakéhokoliv druhu z terénu demontáž</t>
  </si>
  <si>
    <t>https://podminky.urs.cz/item/CS_URS_2023_01/153116113</t>
  </si>
  <si>
    <t>153116121</t>
  </si>
  <si>
    <t>Montáž ocelových kleštin nebo převázek hradicích stěn z lodi</t>
  </si>
  <si>
    <t>1685816533</t>
  </si>
  <si>
    <t>Kleštiny nebo převázky pro hradící stěny beraněné, nasazené, tabulové z oceli jakéhokoliv druhu z lodi montáž</t>
  </si>
  <si>
    <t>-1926925540</t>
  </si>
  <si>
    <t>153116122</t>
  </si>
  <si>
    <t>Demontáž ocelových kleštin nebo převázek hradicích stěn z lodi</t>
  </si>
  <si>
    <t>1773649168</t>
  </si>
  <si>
    <t>Kleštiny nebo převázky pro hradící stěny beraněné, nasazené, tabulové z oceli jakéhokoliv druhu z lodi demontáž</t>
  </si>
  <si>
    <t>Zakládání</t>
  </si>
  <si>
    <t>225411116</t>
  </si>
  <si>
    <t>Vrty maloprofilové jádrové D přes 156 do 195 mm úklon do 45° hl 0 až 25 m hornina V a VI</t>
  </si>
  <si>
    <t>810576015</t>
  </si>
  <si>
    <t>Maloprofilové vrty jádrové průměru přes 156 do 195 mm do úklonu 45° v hl 0 až 25 m v hornině tř. V a VI</t>
  </si>
  <si>
    <t>https://podminky.urs.cz/item/CS_URS_2023_01/225411116</t>
  </si>
  <si>
    <t>Poznámka k položce:_x000D_
Vrt bude prováděn z aktuální hladiny vody a je třeba do ceny zohlednit spouštění vrtáku pod hladinu. Viz položka č.22 - Příplatek za ztížené provedení konstrukcí pod hladinou vody</t>
  </si>
  <si>
    <t>1,75*7 "ks"</t>
  </si>
  <si>
    <t>1,75*8 "ks"</t>
  </si>
  <si>
    <t>281602111</t>
  </si>
  <si>
    <t>Injektování povrchové nízkotlaké s dvojitým obturátorem mikropilot a kotev tlakem do 0,6 MPa</t>
  </si>
  <si>
    <t>459544027</t>
  </si>
  <si>
    <t>Injektování povrchové s dvojitým obturátorem mikropilot nebo kotev tlakem do 0,60 MPa</t>
  </si>
  <si>
    <t>Poznámka k položce:_x000D_
Je třeba zohlednit do ceny, že injektování  bude prováděno z aktuální hladiny vody. Viz položka č.22 - Příplatek za ztížené provedení konstrukcí pod hladinou vody</t>
  </si>
  <si>
    <t>1,75"m" *0,25 *15 "ks"</t>
  </si>
  <si>
    <t>58521130</t>
  </si>
  <si>
    <t>cement portlandský CEM I 42,5MPa</t>
  </si>
  <si>
    <t>833836165</t>
  </si>
  <si>
    <t>1,75*15 "ks" *0,030</t>
  </si>
  <si>
    <t>58128452</t>
  </si>
  <si>
    <t>bentonit aktivovaný mletý</t>
  </si>
  <si>
    <t>1423305860</t>
  </si>
  <si>
    <t>0,05*cement</t>
  </si>
  <si>
    <t>Rozpad figury: cement</t>
  </si>
  <si>
    <t>283111113</t>
  </si>
  <si>
    <t>Zřízení trubkových mikropilot svislých část hladká D přes 105 do 115 mm</t>
  </si>
  <si>
    <t>-334706438</t>
  </si>
  <si>
    <t>Zřízení ocelových, trubkových mikropilot tlakové i tahové svislé nebo odklon od svislice do 60° část hladká, průměru přes 105 do 115 mm</t>
  </si>
  <si>
    <t>Poznámka k položce:_x000D_
Je třeba zohlednit do ceny, že zřízení bude prováděno z aktuální hladiny vody. Viz položka č.22 - Příplatek za ztížené provedení konstrukcí pod hladinou vody</t>
  </si>
  <si>
    <t>3,25*7 "ks"</t>
  </si>
  <si>
    <t>2,25*8 "ks"</t>
  </si>
  <si>
    <t>R02</t>
  </si>
  <si>
    <t>dodávka trubkové mikropiloty prům. 108/16 mm, ocel S 235 - hladká část</t>
  </si>
  <si>
    <t>-1418292114</t>
  </si>
  <si>
    <t>283111123</t>
  </si>
  <si>
    <t>Zřízení trubkových mikropilot svislých část manžetová D přes 105 do 115 mm</t>
  </si>
  <si>
    <t>-204061548</t>
  </si>
  <si>
    <t>Zřízení ocelových, trubkových mikropilot tlakové i tahové svislé nebo odklon od svislice do 60° část manžetová, průměru přes 105 do 115 mm</t>
  </si>
  <si>
    <t>1,75*15 "ks"</t>
  </si>
  <si>
    <t>R03</t>
  </si>
  <si>
    <t>dodávka trubkové mikropiloty prům. 108/16 mm, ocel S 235 - manžetová část</t>
  </si>
  <si>
    <t>168042131</t>
  </si>
  <si>
    <t>292111111</t>
  </si>
  <si>
    <t>Montáž pomocné konstrukce ocelové pro zvláštní zakládání z terénu</t>
  </si>
  <si>
    <t>101818948</t>
  </si>
  <si>
    <t>Pomocná konstrukce pro zvláštní zakládání staveb ocelová z terénu zřízení</t>
  </si>
  <si>
    <t>https://podminky.urs.cz/item/CS_URS_2023_01/292111111</t>
  </si>
  <si>
    <t>Zaberaněná štětová stěna</t>
  </si>
  <si>
    <t>Rozpad figury: Rozpery</t>
  </si>
  <si>
    <t>Rozpěra - zapor</t>
  </si>
  <si>
    <t>(5,2+5,2+5,22+5,92+6,6+7,3)*77,4"kg/m" /1000</t>
  </si>
  <si>
    <t>(5,2+5,2+5,28+5,22+5,2+5,2+5,2)*77,4"kg/m" /1000</t>
  </si>
  <si>
    <t>(3,63+2,24)*77,4"kg/m" /1000</t>
  </si>
  <si>
    <t>Rozpěra - do stávající kce</t>
  </si>
  <si>
    <t>(6,48+5,63+3,97+2,3)*77,4"kg/m" /1000</t>
  </si>
  <si>
    <t>Rozpad figury: ostatni_ocel</t>
  </si>
  <si>
    <t>0,15*(prevazky_I300+prevazky_U240+Rozpery) "15% uvažováno na přidružený materiál"</t>
  </si>
  <si>
    <t>15920-R044</t>
  </si>
  <si>
    <t>dodávka dočasně použitého ocelového potrubí D 324 x 10 mm</t>
  </si>
  <si>
    <t>1719473413</t>
  </si>
  <si>
    <t>dodávka dočasně použitého ocelového potrubí D 324 x 10 mm. 
Měrná jednotka 1t kompletní dodávky dočasně použitého materiálu.
Obratovost dočasně použitého materiálu je třeba zohlednit v nabídkové ceně.</t>
  </si>
  <si>
    <t>130-R06</t>
  </si>
  <si>
    <t>dodávka dočasně použitého ostatního drobného ocelového materiálu</t>
  </si>
  <si>
    <t>239492515</t>
  </si>
  <si>
    <t>Dodávka dočasně použitého ostatního drobného ocelového materiálu. 
Měrná jednotka 1t kompletní dodávky dočasně použitého materiálu.
Obratovost dočasně použitého materiálu je třeba zohlednit v nabídkové ceně.</t>
  </si>
  <si>
    <t>292111112</t>
  </si>
  <si>
    <t>Demontáž pomocné konstrukce ocelové pro zvláštní zakládáníz terénu</t>
  </si>
  <si>
    <t>-1134820140</t>
  </si>
  <si>
    <t>Pomocná konstrukce pro zvláštní zakládání staveb ocelová z terénu odstranění</t>
  </si>
  <si>
    <t>https://podminky.urs.cz/item/CS_URS_2023_01/292111112</t>
  </si>
  <si>
    <t>34</t>
  </si>
  <si>
    <t>292121111</t>
  </si>
  <si>
    <t>Montáž pomocné konstrukce ocelové pro zvláštní zakládání z lodi</t>
  </si>
  <si>
    <t>1865612598</t>
  </si>
  <si>
    <t>Pomocná konstrukce pro zvláštní zakládání staveb ocelová z lodi zřízení</t>
  </si>
  <si>
    <t>Nasazená štětová stěna</t>
  </si>
  <si>
    <t>6*(0,00078+0,0113) "matice a podložka"</t>
  </si>
  <si>
    <t>Rozpad figury: IIIn_stetovnice</t>
  </si>
  <si>
    <t>Larsen IIIn</t>
  </si>
  <si>
    <t>5,13*0,0622 "t/m" *4 "ks"</t>
  </si>
  <si>
    <t>4,15*0,0622 "t/m" *4 "ks"</t>
  </si>
  <si>
    <t>Rozpad figury: VL604_ochrana</t>
  </si>
  <si>
    <t>Ochranná štětovnice táhla</t>
  </si>
  <si>
    <t>(5,2*1,41"koef. sklonu")*0,604*0,1235</t>
  </si>
  <si>
    <t>Rozpad figury: tahla_32</t>
  </si>
  <si>
    <t>Nasazená jímka</t>
  </si>
  <si>
    <t>7,9 "m"*6,31 "kg/m" /1000 *4 "ks"</t>
  </si>
  <si>
    <t>6,5 "m"*6,31 "kg/m" /1000 *4 "ks"</t>
  </si>
  <si>
    <t>Beraněná jímka</t>
  </si>
  <si>
    <t>7,16 "m"*6,31 "kg/m" /1000 *10 "ks"</t>
  </si>
  <si>
    <t>Rozpad figury: matice</t>
  </si>
  <si>
    <t>8 "nasazená jímka"</t>
  </si>
  <si>
    <t>10*2 "zápory - táhla"</t>
  </si>
  <si>
    <t>Rozpad figury: ostatni_ocel_nasaz</t>
  </si>
  <si>
    <t>0,15*(prevazky_nasaz+IIIn_stetovnice+VL604_ochrana+tahla_32) "15% uvažováno na přidružený materiál"</t>
  </si>
  <si>
    <t>ukotvení nasazené stěny</t>
  </si>
  <si>
    <t>(59,9"kg/m L 200/20"*2*0,9 + 22,0"kg/m pásovina 140/20"*0,37)/1000 *8 "ks"</t>
  </si>
  <si>
    <t>35</t>
  </si>
  <si>
    <t>15920-R04b</t>
  </si>
  <si>
    <t>dodávka dočasně použitých štětovnic IIIn</t>
  </si>
  <si>
    <t>403673776</t>
  </si>
  <si>
    <t>dodávka dočasně použitých štětovnic IIIn.
Měrná jednotka 1t kompletní dodávky dočasně použitého materiálu.
Obratovost dočasně použitého materiálu je třeba zohlednit v nabídkové ceně.</t>
  </si>
  <si>
    <t>36</t>
  </si>
  <si>
    <t>15920-R02c</t>
  </si>
  <si>
    <t>560020882</t>
  </si>
  <si>
    <t>37</t>
  </si>
  <si>
    <t>15920-R06</t>
  </si>
  <si>
    <t>dodávka dočasně použitých táhel z ocelové CKT tyče pům. 32 mm</t>
  </si>
  <si>
    <t>-1258985443</t>
  </si>
  <si>
    <t>dodávka dočasně použitých táhel z ocelové CKT tyče pům. 32 mm
. 
Měrná jednotka 1t kompletní dodávky dočasně použitého materiálu.
Obratovost dočasně použitého materiálu je třeba zohlednit v nabídkové ceně.</t>
  </si>
  <si>
    <t>38</t>
  </si>
  <si>
    <t>13021409</t>
  </si>
  <si>
    <t>matice pro CKT celozávitovou kotevní tyč D 32mm ST 500 S</t>
  </si>
  <si>
    <t>-561673742</t>
  </si>
  <si>
    <t>39</t>
  </si>
  <si>
    <t>130214210</t>
  </si>
  <si>
    <t>podložka pro CKT celozávitovou kotevní tyč 200x200x40mm</t>
  </si>
  <si>
    <t>-285424369</t>
  </si>
  <si>
    <t>40</t>
  </si>
  <si>
    <t>327471633</t>
  </si>
  <si>
    <t>41</t>
  </si>
  <si>
    <t>292121112</t>
  </si>
  <si>
    <t>Demontáž pomocné konstrukce ocelové pro zvláštní zakládání z lodi</t>
  </si>
  <si>
    <t>897331461</t>
  </si>
  <si>
    <t>Pomocná konstrukce pro zvláštní zakládání staveb ocelová z lodi odstranění</t>
  </si>
  <si>
    <t>Rozpad figury: pomoc_kce</t>
  </si>
  <si>
    <t>42</t>
  </si>
  <si>
    <t>2921-R0</t>
  </si>
  <si>
    <t>Příplatek za ztížené provedení konstrukcí pod hladinou vody / z vody</t>
  </si>
  <si>
    <t>-695293542</t>
  </si>
  <si>
    <t>Příplatek za ztížené provedení konstrukcí pod/z hladiny vody. Cena položky zahrnuje nutné pomocné konstrukce/práce dle možností zhotovitele, pro kompletní zřízení a odstranění nasazené jímky v podjezí. (Napřklad zřízení pontonu, zřízení a odstranění zemní hrázky, použití nadstandartní technologie, ...)</t>
  </si>
  <si>
    <t>Poznámka k položce:_x000D_
Především pro položky č. 11, 13, 19, 21, 22, 23, 26, 28, 34, 41, 43, 44</t>
  </si>
  <si>
    <t>43</t>
  </si>
  <si>
    <t>953961118R</t>
  </si>
  <si>
    <t>Kotvy chemickým tmelem M 30 hl 600 mm do betonu, ŽB nebo kamene s vyvrtáním otvoru</t>
  </si>
  <si>
    <t>1204049337</t>
  </si>
  <si>
    <t>Kotvy chemické s vyvrtáním otvoru do betonu, železobetonu nebo tvrdého kamene tmel, velikost M 30, hloubka 600 mm</t>
  </si>
  <si>
    <t xml:space="preserve">Poznámka k položce:_x000D_
V položce č.42 je třeba zohlednit právění těchto konstrukcí (například pod hladinou vody) - dle možností zhotovitele._x000D_
</t>
  </si>
  <si>
    <t>8*2 "ks"</t>
  </si>
  <si>
    <t>44</t>
  </si>
  <si>
    <t>953965161R</t>
  </si>
  <si>
    <t>Kotevní šroub pro chemické kotvy M 30 dl 660 mm</t>
  </si>
  <si>
    <t>1975987172</t>
  </si>
  <si>
    <t>Kotvy chemické s vyvrtáním otvoru kotevní šrouby pro chemické kotvy, velikost M 30, délka 660 mm</t>
  </si>
  <si>
    <t>Poznámka k položce:_x000D_
V položce č.42 je třeba zohlednit právění těchto konstrukcí (například pod hladinou vody) - dle možností zhotovitele.</t>
  </si>
  <si>
    <t>45</t>
  </si>
  <si>
    <t>-1896552676</t>
  </si>
  <si>
    <t>Naložení odřezaných částí ocelové konstrukce - nasazené jímky</t>
  </si>
  <si>
    <t>matice*(0,00078+0,0113) "matice a podložka"</t>
  </si>
  <si>
    <t>MP_hladka*0,0288</t>
  </si>
  <si>
    <t xml:space="preserve">Naložení odřezaných částí štětové stěny </t>
  </si>
  <si>
    <t>(6,59*2,85+19,02*3,6 )*0,1235 "opěrná zeď"</t>
  </si>
  <si>
    <t>27,5*3,6*0,1235 "vtok"</t>
  </si>
  <si>
    <t xml:space="preserve"> 23,4*4,45*0,1235 "výtok"</t>
  </si>
  <si>
    <t>46</t>
  </si>
  <si>
    <t>-1699075404</t>
  </si>
  <si>
    <t>Rozpad figury: MP_hladka</t>
  </si>
  <si>
    <t>47</t>
  </si>
  <si>
    <t>120698413</t>
  </si>
  <si>
    <t>48</t>
  </si>
  <si>
    <t>998323011</t>
  </si>
  <si>
    <t>Přesun hmot pro jezy a stupně</t>
  </si>
  <si>
    <t>-728391265</t>
  </si>
  <si>
    <t>Přesun hmot pro jezy a stupně dopravní vzdálenost do 500 m</t>
  </si>
  <si>
    <t>https://podminky.urs.cz/item/CS_URS_2023_01/998323011</t>
  </si>
  <si>
    <t>C. - Stavební objekty a provozní soubory</t>
  </si>
  <si>
    <t>Soupis:</t>
  </si>
  <si>
    <t>PS 21 - MVE – Technologická část strojní</t>
  </si>
  <si>
    <t>21 - Technologická část strojní</t>
  </si>
  <si>
    <t xml:space="preserve">    21.1 - Přívod vody</t>
  </si>
  <si>
    <t xml:space="preserve">    21.2 - Zařízení strojovny MVE</t>
  </si>
  <si>
    <t xml:space="preserve">    21.3 - Ostatní</t>
  </si>
  <si>
    <t>Technologická část strojní</t>
  </si>
  <si>
    <t>21.1</t>
  </si>
  <si>
    <t>Přívod vody</t>
  </si>
  <si>
    <t>21.1.1</t>
  </si>
  <si>
    <t>Jemné česle</t>
  </si>
  <si>
    <t>sada</t>
  </si>
  <si>
    <t>64</t>
  </si>
  <si>
    <t>2093723723</t>
  </si>
  <si>
    <t>21.1.2</t>
  </si>
  <si>
    <t>Čistící stroj</t>
  </si>
  <si>
    <t>1311154912</t>
  </si>
  <si>
    <t>21.1.3</t>
  </si>
  <si>
    <t>Zařízení pro dopravu shrabků</t>
  </si>
  <si>
    <t>-6046158</t>
  </si>
  <si>
    <t>21.1.4</t>
  </si>
  <si>
    <t>Provizorní hrazení vtoku</t>
  </si>
  <si>
    <t>480018854</t>
  </si>
  <si>
    <t>21.1.5</t>
  </si>
  <si>
    <t>Stavidlo jalové propusti</t>
  </si>
  <si>
    <t>-1392816913</t>
  </si>
  <si>
    <t>21.1.6</t>
  </si>
  <si>
    <t>Uzávěr před turbinou</t>
  </si>
  <si>
    <t>-39625095</t>
  </si>
  <si>
    <t>21.1.7</t>
  </si>
  <si>
    <t>Provizorní hrazení propusti</t>
  </si>
  <si>
    <t>-102277751</t>
  </si>
  <si>
    <t>21.2</t>
  </si>
  <si>
    <t>Zařízení strojovny MVE</t>
  </si>
  <si>
    <t>21.2.1</t>
  </si>
  <si>
    <t>Turbina</t>
  </si>
  <si>
    <t>936057721</t>
  </si>
  <si>
    <t>21.2.2</t>
  </si>
  <si>
    <t>Regulace</t>
  </si>
  <si>
    <t>265601871</t>
  </si>
  <si>
    <t>21.2.3</t>
  </si>
  <si>
    <t>Generátor</t>
  </si>
  <si>
    <t>-1211539912</t>
  </si>
  <si>
    <t>21.2.4</t>
  </si>
  <si>
    <t>Vyčerpání HO</t>
  </si>
  <si>
    <t>-1999800081</t>
  </si>
  <si>
    <t>21.2.5</t>
  </si>
  <si>
    <t>Vyčerpání PV</t>
  </si>
  <si>
    <t>-963965635</t>
  </si>
  <si>
    <t>21.2.6</t>
  </si>
  <si>
    <t>Hrazení savky</t>
  </si>
  <si>
    <t>2081434805</t>
  </si>
  <si>
    <t>21.2.7</t>
  </si>
  <si>
    <t>Zdvihací zařízení</t>
  </si>
  <si>
    <t>-858085019</t>
  </si>
  <si>
    <t>21.3</t>
  </si>
  <si>
    <t>Ostatní</t>
  </si>
  <si>
    <t>21.3.1</t>
  </si>
  <si>
    <t>Dodavatelská dokumentace</t>
  </si>
  <si>
    <t>1721246716</t>
  </si>
  <si>
    <t xml:space="preserve">Dodavatelská dokumentace, která bude mimo jiné bude obsahovat realizační projekční dokumentaci pro instalaci dodaného zařízení na stavbě, požadované výkresy, zprávy, specifikace dodávek, kompletní konstrukční dokumentaci strojní části včetně kusovníků, detailů a sestav a příslušné výpočty. </t>
  </si>
  <si>
    <t>PS 22 - MVE – technologická část elektro</t>
  </si>
  <si>
    <t>22 - Technologická část elektro</t>
  </si>
  <si>
    <t xml:space="preserve">    22.1 - Zařízení vn</t>
  </si>
  <si>
    <t xml:space="preserve">    22.2 - Zařízení nn a systém řízení</t>
  </si>
  <si>
    <t>Technologická část elektro</t>
  </si>
  <si>
    <t>22.1</t>
  </si>
  <si>
    <t>Zařízení vn</t>
  </si>
  <si>
    <t>02.1</t>
  </si>
  <si>
    <t>Rozvaděč 22kV, označený jako R22</t>
  </si>
  <si>
    <t>ks</t>
  </si>
  <si>
    <t>512</t>
  </si>
  <si>
    <t>2096845961</t>
  </si>
  <si>
    <t>02.2</t>
  </si>
  <si>
    <t>Transformátor T1, 22/0.4kV</t>
  </si>
  <si>
    <t>817698862</t>
  </si>
  <si>
    <t>02.3</t>
  </si>
  <si>
    <t>Vnitřní kabelové rozvody vn</t>
  </si>
  <si>
    <t>kpl</t>
  </si>
  <si>
    <t>-1155082860</t>
  </si>
  <si>
    <t>02.4</t>
  </si>
  <si>
    <t>Bezpečnostní pomůcky a tabulky pro zařízení vn a nn</t>
  </si>
  <si>
    <t>-1120206421</t>
  </si>
  <si>
    <t>22.2</t>
  </si>
  <si>
    <t>Zařízení nn a systém řízení</t>
  </si>
  <si>
    <t>02.5</t>
  </si>
  <si>
    <t>Rozvaděč RH1</t>
  </si>
  <si>
    <t>1946967795</t>
  </si>
  <si>
    <t>02.6</t>
  </si>
  <si>
    <t>Rozvaděč RG1</t>
  </si>
  <si>
    <t>1025848065</t>
  </si>
  <si>
    <t>02.7</t>
  </si>
  <si>
    <t>Rozvaděč RG2</t>
  </si>
  <si>
    <t>-252773607</t>
  </si>
  <si>
    <t>02.8</t>
  </si>
  <si>
    <t>Skříň obchodního měření RE1, včetně propojovací kabeláže</t>
  </si>
  <si>
    <t>-1395357775</t>
  </si>
  <si>
    <t>02.9</t>
  </si>
  <si>
    <t>Rozvaděč RE2</t>
  </si>
  <si>
    <t>2042648956</t>
  </si>
  <si>
    <t>02.10</t>
  </si>
  <si>
    <t>Místní ovládací skříně</t>
  </si>
  <si>
    <t>-594690855</t>
  </si>
  <si>
    <t>02.11</t>
  </si>
  <si>
    <t>Rozvaděč DT1, včetně sw</t>
  </si>
  <si>
    <t>427535595</t>
  </si>
  <si>
    <t>02.12</t>
  </si>
  <si>
    <t>Rozvaděč DT2, včetně sw</t>
  </si>
  <si>
    <t>-2078784940</t>
  </si>
  <si>
    <t>02.13</t>
  </si>
  <si>
    <t>Rozvaděč DT3, včetně sw</t>
  </si>
  <si>
    <t>-1352817825</t>
  </si>
  <si>
    <t>02.14</t>
  </si>
  <si>
    <t>Operátorské pracoviště MVE jez Rajhrad v provozní budově</t>
  </si>
  <si>
    <t>-1208116265</t>
  </si>
  <si>
    <t>02.15</t>
  </si>
  <si>
    <t>Doplnění datového racku provozní budovy</t>
  </si>
  <si>
    <t>236678776</t>
  </si>
  <si>
    <t>02.16</t>
  </si>
  <si>
    <t>Čidla MaR</t>
  </si>
  <si>
    <t>-1410655255</t>
  </si>
  <si>
    <t>02.17</t>
  </si>
  <si>
    <t>Propojovací kabeláž generátorů G1 a G2</t>
  </si>
  <si>
    <t>-1316601608</t>
  </si>
  <si>
    <t>02.18</t>
  </si>
  <si>
    <t>Propojovací kabeláž pomocných zařízení</t>
  </si>
  <si>
    <t>-1732473248</t>
  </si>
  <si>
    <t>02.19</t>
  </si>
  <si>
    <t>Rozvaděč AXY1 pro komunikaci s dispečinkem DS, propojovací kabeláž</t>
  </si>
  <si>
    <t>1944312586</t>
  </si>
  <si>
    <t>02.20</t>
  </si>
  <si>
    <t>Kamerový systém</t>
  </si>
  <si>
    <t>2098381683</t>
  </si>
  <si>
    <t>02.21</t>
  </si>
  <si>
    <t>Dálkový přenos dat, úprava dispečinku PM</t>
  </si>
  <si>
    <t>110128437</t>
  </si>
  <si>
    <t>02.22</t>
  </si>
  <si>
    <t>Kabelové trasy</t>
  </si>
  <si>
    <t>-317371116</t>
  </si>
  <si>
    <t>02.23</t>
  </si>
  <si>
    <t>Uzemnění a ochranné pospojování</t>
  </si>
  <si>
    <t>-907661490</t>
  </si>
  <si>
    <t>02.24</t>
  </si>
  <si>
    <t>Utěsnění prostupů MVE</t>
  </si>
  <si>
    <t>-1955560937</t>
  </si>
  <si>
    <t>02.25</t>
  </si>
  <si>
    <t>Odpuzovač ryb</t>
  </si>
  <si>
    <t>2036754653</t>
  </si>
  <si>
    <t>02.26</t>
  </si>
  <si>
    <t>Dodavatelská realizační dokumentace</t>
  </si>
  <si>
    <t>373473950</t>
  </si>
  <si>
    <t>02.27</t>
  </si>
  <si>
    <t>Měření vlivu MVE na kvalitu elektrické energie</t>
  </si>
  <si>
    <t>-1253533884</t>
  </si>
  <si>
    <t>02.28</t>
  </si>
  <si>
    <t>Oživení, uvedení do provozu, individuální zkoušky</t>
  </si>
  <si>
    <t>-470584648</t>
  </si>
  <si>
    <t>02.29</t>
  </si>
  <si>
    <t>Revize elektrických zařízení</t>
  </si>
  <si>
    <t>817645890</t>
  </si>
  <si>
    <t>PS 25 - Objekt Stará Pila – strojní část</t>
  </si>
  <si>
    <t>OST - Ostatní</t>
  </si>
  <si>
    <t xml:space="preserve">    25 - Část strojní</t>
  </si>
  <si>
    <t>OST</t>
  </si>
  <si>
    <t>Část strojní</t>
  </si>
  <si>
    <t>25.1</t>
  </si>
  <si>
    <t>Dolní práh stavidla</t>
  </si>
  <si>
    <t>-968218756</t>
  </si>
  <si>
    <t>25.2</t>
  </si>
  <si>
    <t>Boční vedení stavidla s přírubami příčníku</t>
  </si>
  <si>
    <t>1085757481</t>
  </si>
  <si>
    <t>25.3</t>
  </si>
  <si>
    <t>Dolní práh česlí</t>
  </si>
  <si>
    <t>-889319379</t>
  </si>
  <si>
    <t>25.4</t>
  </si>
  <si>
    <t>Příčník pohonu</t>
  </si>
  <si>
    <t>-2096070377</t>
  </si>
  <si>
    <t>25.5</t>
  </si>
  <si>
    <t>Obslužná lávka</t>
  </si>
  <si>
    <t>135782258</t>
  </si>
  <si>
    <t>25.6</t>
  </si>
  <si>
    <t>Odnímatelné schody</t>
  </si>
  <si>
    <t>810290183</t>
  </si>
  <si>
    <t>25.7</t>
  </si>
  <si>
    <t>Česle</t>
  </si>
  <si>
    <t>884897630</t>
  </si>
  <si>
    <t>25.8</t>
  </si>
  <si>
    <t>Deska stavidla</t>
  </si>
  <si>
    <t>-1828580272</t>
  </si>
  <si>
    <t>25.9</t>
  </si>
  <si>
    <t>Soustrojí ručního pohonu</t>
  </si>
  <si>
    <t>kplt</t>
  </si>
  <si>
    <t>193372698</t>
  </si>
  <si>
    <t>25.10</t>
  </si>
  <si>
    <t>Cévové tyče</t>
  </si>
  <si>
    <t>-1958575115</t>
  </si>
  <si>
    <t>25.11</t>
  </si>
  <si>
    <t>PKO všech vnějších povrchů</t>
  </si>
  <si>
    <t>-1410431737</t>
  </si>
  <si>
    <t>25.12</t>
  </si>
  <si>
    <t>Demontáž - odstranění zbytků vedení dřevěných hradidel</t>
  </si>
  <si>
    <t>259861220</t>
  </si>
  <si>
    <t>Demontáž - odstranění zbytků vedení dřevěných hradidel, vč. likvidace</t>
  </si>
  <si>
    <t>25.13</t>
  </si>
  <si>
    <t>Dokumentace strojní části</t>
  </si>
  <si>
    <t>879051226</t>
  </si>
  <si>
    <t xml:space="preserve">Dokumentace strojní části - dílenská dokumentace, technologické postupy, dokumentace svařování, dokumentace PKO . </t>
  </si>
  <si>
    <t>25.14</t>
  </si>
  <si>
    <t>Dokumentace skutečného provedení</t>
  </si>
  <si>
    <t>-603441973</t>
  </si>
  <si>
    <t>25.15</t>
  </si>
  <si>
    <t>Provedení mezioperačních kontrol a kompexních zkoušek</t>
  </si>
  <si>
    <t>907800097</t>
  </si>
  <si>
    <t>asf_nater_SV</t>
  </si>
  <si>
    <t>asfaltový svislý nátěr</t>
  </si>
  <si>
    <t>78,375</t>
  </si>
  <si>
    <t>bed_most_B</t>
  </si>
  <si>
    <t>Bednění mostovky</t>
  </si>
  <si>
    <t>42,9</t>
  </si>
  <si>
    <t>bed_most_D</t>
  </si>
  <si>
    <t>107,1</t>
  </si>
  <si>
    <t>bed_rov</t>
  </si>
  <si>
    <t>bednění rovinné</t>
  </si>
  <si>
    <t>550,218</t>
  </si>
  <si>
    <t>bed_valcove</t>
  </si>
  <si>
    <t>bednění válcové</t>
  </si>
  <si>
    <t>324,69</t>
  </si>
  <si>
    <t>C3037</t>
  </si>
  <si>
    <t>beton C 30/37</t>
  </si>
  <si>
    <t>433,302</t>
  </si>
  <si>
    <t>leseni</t>
  </si>
  <si>
    <t>Těžké pracovní lešení</t>
  </si>
  <si>
    <t>169,44</t>
  </si>
  <si>
    <t>leseni_tezke</t>
  </si>
  <si>
    <t>74,25</t>
  </si>
  <si>
    <t>mostni_skruz</t>
  </si>
  <si>
    <t>Těžké podpěrné lešení</t>
  </si>
  <si>
    <t>472,68</t>
  </si>
  <si>
    <t>SO 01 - Vtokový objekt</t>
  </si>
  <si>
    <t>UP_lice</t>
  </si>
  <si>
    <t>Úprava líce DS</t>
  </si>
  <si>
    <t>24,37</t>
  </si>
  <si>
    <t>ŽB_most</t>
  </si>
  <si>
    <t>Železobeton mostovky</t>
  </si>
  <si>
    <t>55,35</t>
  </si>
  <si>
    <t xml:space="preserve">    3 - Svislé a kompletní konstrukce</t>
  </si>
  <si>
    <t xml:space="preserve">    4 - Vodorovné konstrukce</t>
  </si>
  <si>
    <t xml:space="preserve">    711 - Izolace proti vodě, vlhkosti a plynům</t>
  </si>
  <si>
    <t>E01 - Část elektro</t>
  </si>
  <si>
    <t>Svislé a kompletní konstrukce</t>
  </si>
  <si>
    <t>312311911</t>
  </si>
  <si>
    <t>Výplňová zeď z betonu prostého tř. C 16/20</t>
  </si>
  <si>
    <t>965288316</t>
  </si>
  <si>
    <t>Nadzákladové zdi z betonu prostého výplňové bez zvláštních nároků na vliv prostředí tř. C 16/20</t>
  </si>
  <si>
    <t>https://podminky.urs.cz/item/CS_URS_2023_01/312311911</t>
  </si>
  <si>
    <t>Viz příloha D.1.4.2.1 až D.1.4.2.13</t>
  </si>
  <si>
    <t>Vtokový pilíř</t>
  </si>
  <si>
    <t>5,8 "m2"*7,15</t>
  </si>
  <si>
    <t>19,8"m2"*5,15</t>
  </si>
  <si>
    <t>15,15"m2"*4,0</t>
  </si>
  <si>
    <t>321321116R</t>
  </si>
  <si>
    <t>Konstrukce vodních staveb ze ŽB mrazuvzdorného tř. C 30/37 - XC4, XD2, XF3, XA1</t>
  </si>
  <si>
    <t>903162585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</si>
  <si>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30/37 - XC4, XD2, XF3, XA1</t>
  </si>
  <si>
    <t>Viz příloha C.3 a D.1.9.14 a Viz výkres vtokového SO</t>
  </si>
  <si>
    <t>5,61"m2"*1,0 "základ"+5,1*3,2 "m2, zeď" "Zeď D.S. SO04 až schodiště"</t>
  </si>
  <si>
    <t>"Bloky 01/I"</t>
  </si>
  <si>
    <t>60,3 "Blok 1 "</t>
  </si>
  <si>
    <t>29,4 "Blok 2"</t>
  </si>
  <si>
    <t>34,7  "Blok 3"</t>
  </si>
  <si>
    <t>44,3 "Blok 4 "</t>
  </si>
  <si>
    <t>20,65  "Blok 5 "</t>
  </si>
  <si>
    <t>26,5  "Blok 6"</t>
  </si>
  <si>
    <t>34,2  "Blok 7 "</t>
  </si>
  <si>
    <t>34,8  "Blok 8"</t>
  </si>
  <si>
    <t>13,36  "Blok 9"</t>
  </si>
  <si>
    <t>ŽB deska nátokového pilíře</t>
  </si>
  <si>
    <t>40,75"m2"*0,3</t>
  </si>
  <si>
    <t>"Bloky 01/II"</t>
  </si>
  <si>
    <t>0,95*9,00 "Blok 1 - část pod vtokem"</t>
  </si>
  <si>
    <t>5,66*6,71 "Blok 2"</t>
  </si>
  <si>
    <t>45,34*0,60 "Blok 4"</t>
  </si>
  <si>
    <t>45,34*0,60 "Blok 5"</t>
  </si>
  <si>
    <t>321351010</t>
  </si>
  <si>
    <t>Bednění konstrukcí vodních staveb rovinné - zřízení</t>
  </si>
  <si>
    <t>-2040105096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</si>
  <si>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</si>
  <si>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https://podminky.urs.cz/item/CS_URS_2023_01/321351010</t>
  </si>
  <si>
    <t>Poznámka k položce:_x000D_
je třeba zohlednit do ceny pohledový ŽB</t>
  </si>
  <si>
    <t>"Blok 4 " 9,9</t>
  </si>
  <si>
    <t>"Blok 5 " 67,83</t>
  </si>
  <si>
    <t>"Blok 9" 63,0+22,5</t>
  </si>
  <si>
    <t>27,4 "nazapočtené pracovní spáry"</t>
  </si>
  <si>
    <t>2*0,95 "Blok 1 - část pod vtokem"</t>
  </si>
  <si>
    <t>2*5,66 + 0,70*6,71 +0,80*6,71 "Blok 2"</t>
  </si>
  <si>
    <t>2*45,34 + 0,60*4,34+0,60*5,74 "Blok 4"</t>
  </si>
  <si>
    <t>2*45,34*0,60*4,34+0,60*5,74 "Blok 5"</t>
  </si>
  <si>
    <t>321351020</t>
  </si>
  <si>
    <t>Bednění konstrukcí vodních staveb válcově zakřivené - zřízení</t>
  </si>
  <si>
    <t>1967515849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</si>
  <si>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</si>
  <si>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https://podminky.urs.cz/item/CS_URS_2023_01/321351020</t>
  </si>
  <si>
    <t xml:space="preserve">"Blok 3" 2,4 </t>
  </si>
  <si>
    <t>"Blok 6" 87,42</t>
  </si>
  <si>
    <t>"Blok 7" 115,83</t>
  </si>
  <si>
    <t>"Blok 8" 115,4</t>
  </si>
  <si>
    <t>"Blok 9" 3,64</t>
  </si>
  <si>
    <t>321352010</t>
  </si>
  <si>
    <t>Bednění konstrukcí vodních staveb rovinné - odstranění</t>
  </si>
  <si>
    <t>-154715378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</si>
  <si>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</si>
  <si>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https://podminky.urs.cz/item/CS_URS_2023_01/321352010</t>
  </si>
  <si>
    <t>Rozpad figury: bed_rov</t>
  </si>
  <si>
    <t>321352020</t>
  </si>
  <si>
    <t>Bednění konstrukcí vodních staveb válcově zakřivené - odstranění</t>
  </si>
  <si>
    <t>94307783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</si>
  <si>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</si>
  <si>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https://podminky.urs.cz/item/CS_URS_2023_01/321352020</t>
  </si>
  <si>
    <t>Rozpad figury: bed_valcove</t>
  </si>
  <si>
    <t>321366111</t>
  </si>
  <si>
    <t>Výztuž železobetonových konstrukcí vodních staveb z oceli 10 505 D do 12 mm</t>
  </si>
  <si>
    <t>946468449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</si>
  <si>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</si>
  <si>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https://podminky.urs.cz/item/CS_URS_2023_01/321366111</t>
  </si>
  <si>
    <t>C3037*35 "kg/m3" /1000</t>
  </si>
  <si>
    <t>Rozpad figury: C3037</t>
  </si>
  <si>
    <t>321366112</t>
  </si>
  <si>
    <t>Výztuž železobetonových konstrukcí vodních staveb z oceli 10 505 D do 32 mm</t>
  </si>
  <si>
    <t>459982712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</si>
  <si>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</si>
  <si>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https://podminky.urs.cz/item/CS_URS_2023_01/321366112</t>
  </si>
  <si>
    <t>C3037*80 "kg/m3" /1000</t>
  </si>
  <si>
    <t>334323318</t>
  </si>
  <si>
    <t>Mostní bloky ložisek ze ŽB C 30/37</t>
  </si>
  <si>
    <t>1482296743</t>
  </si>
  <si>
    <t>Mostní bloky ložisek z betonu železového C 30/37</t>
  </si>
  <si>
    <t>https://podminky.urs.cz/item/CS_URS_2023_01/334323318</t>
  </si>
  <si>
    <t>Viz přílohu D.1.9.19.6</t>
  </si>
  <si>
    <t>0,400*0,500*(0,120+0,100) * 9 "ks"</t>
  </si>
  <si>
    <t>334361266</t>
  </si>
  <si>
    <t>Výztuž úložných prahů ložisek z betonářské oceli 10 505</t>
  </si>
  <si>
    <t>386437891</t>
  </si>
  <si>
    <t>Výztuž betonářská mostních konstrukcí opěr, úložných prahů, křídel, závěrných zídek, bloků ložisek, pilířů a sloupů z oceli 10 505 (R) nebo BSt 500 úložných prahů ložisek</t>
  </si>
  <si>
    <t>https://podminky.urs.cz/item/CS_URS_2023_01/334361266</t>
  </si>
  <si>
    <t>0,030*9</t>
  </si>
  <si>
    <t>Vodorovné konstrukce</t>
  </si>
  <si>
    <t>421321128</t>
  </si>
  <si>
    <t>Mostní nosné konstrukce deskové ze ŽB C 30/37</t>
  </si>
  <si>
    <t>1139397127</t>
  </si>
  <si>
    <t>Mostní železobetonové nosné konstrukce deskové nebo klenbové deskové, z betonu C 30/37</t>
  </si>
  <si>
    <t>https://podminky.urs.cz/item/CS_URS_2023_01/421321128</t>
  </si>
  <si>
    <t>0,50*9,00*11,90</t>
  </si>
  <si>
    <t>2*0,50*9,00*0,20</t>
  </si>
  <si>
    <t>421351131</t>
  </si>
  <si>
    <t>Bednění boční stěny konstrukcí mostů výšky do 350 mm - zřízení</t>
  </si>
  <si>
    <t>158328925</t>
  </si>
  <si>
    <t>Bednění deskových konstrukcí mostů z betonu železového nebo předpjatého zřízení boční stěny výšky do 350 mm</t>
  </si>
  <si>
    <t>https://podminky.urs.cz/item/CS_URS_2023_01/421351131</t>
  </si>
  <si>
    <t>0,50*2*(9,00+11,90)</t>
  </si>
  <si>
    <t xml:space="preserve">2*2*0,50*9,00 + 2*2*0,50*0,20 + 2*0,20*9,00 </t>
  </si>
  <si>
    <t>421351231</t>
  </si>
  <si>
    <t>Bednění stěny boční konstrukcí mostů výšky do 350 mm - odstranění</t>
  </si>
  <si>
    <t>1828141501</t>
  </si>
  <si>
    <t>Bednění deskových konstrukcí mostů z betonu železového nebo předpjatého odstranění boční stěny výšky do 350 mm</t>
  </si>
  <si>
    <t>https://podminky.urs.cz/item/CS_URS_2023_01/421351231</t>
  </si>
  <si>
    <t>Rozpad figury: bed_most_B</t>
  </si>
  <si>
    <t>421361226</t>
  </si>
  <si>
    <t>Výztuž ŽB deskového mostu z betonářské oceli 10 505</t>
  </si>
  <si>
    <t>-711659522</t>
  </si>
  <si>
    <t>Výztuž deskových konstrukcí z betonářské oceli 10 505 (R) nebo BSt 500 deskového mostu</t>
  </si>
  <si>
    <t>https://podminky.urs.cz/item/CS_URS_2023_01/421361226</t>
  </si>
  <si>
    <t>ŽB_most*0,220 "220 Kg/m3"</t>
  </si>
  <si>
    <t>Rozpad figury: ŽB_most</t>
  </si>
  <si>
    <t>421955112</t>
  </si>
  <si>
    <t>Bednění z překližek na mostní skruži - zřízení</t>
  </si>
  <si>
    <t>1624292605</t>
  </si>
  <si>
    <t>Bednění na mostní skruži zřízení bednění z překližek</t>
  </si>
  <si>
    <t>https://podminky.urs.cz/item/CS_URS_2023_01/421955112</t>
  </si>
  <si>
    <t>9,00*11,90</t>
  </si>
  <si>
    <t>421955212</t>
  </si>
  <si>
    <t>Bednění z překližek na mostní skruži - odstranění</t>
  </si>
  <si>
    <t>1039354827</t>
  </si>
  <si>
    <t>Bednění na mostní skruži odstranění bednění z překližek</t>
  </si>
  <si>
    <t>https://podminky.urs.cz/item/CS_URS_2023_01/421955212</t>
  </si>
  <si>
    <t>Rozpad figury: bed_most_D</t>
  </si>
  <si>
    <t>428351111</t>
  </si>
  <si>
    <t>Bednění bloku ložiska zřízení a odstranění</t>
  </si>
  <si>
    <t>-1505224809</t>
  </si>
  <si>
    <t>https://podminky.urs.cz/item/CS_URS_2023_01/428351111</t>
  </si>
  <si>
    <t>2*(0,400+0,500)*(0,120+0,100) * 9 "ks"</t>
  </si>
  <si>
    <t>428992111</t>
  </si>
  <si>
    <t>Osazení mostního ložiska elastomerového zatížení do 400 kN</t>
  </si>
  <si>
    <t>-2081495147</t>
  </si>
  <si>
    <t>https://podminky.urs.cz/item/CS_URS_2023_01/428992111</t>
  </si>
  <si>
    <t>4 "ks, lávka hrubých česlí"</t>
  </si>
  <si>
    <t>428-R01</t>
  </si>
  <si>
    <t>posuvné elastomerové ložisko 150x200x42 (kat. 4 AEL-A)</t>
  </si>
  <si>
    <t>-1984717111</t>
  </si>
  <si>
    <t>428-R02</t>
  </si>
  <si>
    <t>neposuvné elastomerové ložisko 150x200x42 (kat. 4 AEL-A)</t>
  </si>
  <si>
    <t>103340392</t>
  </si>
  <si>
    <t>428992112</t>
  </si>
  <si>
    <t>Osazení mostního ložiska elastomerového zatížení přes 400 do 1800 kN</t>
  </si>
  <si>
    <t>435144015</t>
  </si>
  <si>
    <t>https://podminky.urs.cz/item/CS_URS_2023_01/428992112</t>
  </si>
  <si>
    <t>2 "ks - pevná ložiska mostu 300x400x52"</t>
  </si>
  <si>
    <t>2 "ks - posuvná ložiska mostu 200x400x52"</t>
  </si>
  <si>
    <t>2 "ks - posuvná ložiska mostu 200x250x52"</t>
  </si>
  <si>
    <t>428-R03</t>
  </si>
  <si>
    <t xml:space="preserve">pevné elastomerové ložisko 300x400x52 </t>
  </si>
  <si>
    <t>1716045550</t>
  </si>
  <si>
    <t>428-R04</t>
  </si>
  <si>
    <t>posuvné elastomerové ložisko 200x400x52</t>
  </si>
  <si>
    <t>-1887564081</t>
  </si>
  <si>
    <t>428-R05</t>
  </si>
  <si>
    <t>posuvné elastomerové ložisko 200x250x52</t>
  </si>
  <si>
    <t>-909175300</t>
  </si>
  <si>
    <t>451315114</t>
  </si>
  <si>
    <t>Podkladní nebo výplňová vrstva z betonu C 12/15 tl do 100 mm</t>
  </si>
  <si>
    <t>-1913805169</t>
  </si>
  <si>
    <t>Podkladní a výplňové vrstvy z betonu prostého tloušťky do 100 mm, z betonu C 12/15</t>
  </si>
  <si>
    <t>https://podminky.urs.cz/item/CS_URS_2023_01/451315114</t>
  </si>
  <si>
    <t>Poznámka k položce:_x000D_
Beton C 12/15 X0</t>
  </si>
  <si>
    <t>Viz výkres vtokového SO</t>
  </si>
  <si>
    <t>204,0</t>
  </si>
  <si>
    <t>931994142</t>
  </si>
  <si>
    <t>Těsnění dilatační spáry betonové konstrukce polyuretanovým tmelem do pl 4,0 cm2</t>
  </si>
  <si>
    <t>-416918378</t>
  </si>
  <si>
    <t>Těsnění spáry betonové konstrukce pásy, profily, tmely tmelem polyuretanovým spáry dilatační do 4,0 cm2</t>
  </si>
  <si>
    <t>https://podminky.urs.cz/item/CS_URS_2023_01/931994142</t>
  </si>
  <si>
    <t>4,8+0,6+9,15+4,61*2+0,6 "DS"</t>
  </si>
  <si>
    <t>931994151</t>
  </si>
  <si>
    <t>Těsnění spáry betonové konstrukce spárovým profilem průřezu 20/20 mm</t>
  </si>
  <si>
    <t>-310653633</t>
  </si>
  <si>
    <t>Těsnění spáry betonové konstrukce pásy, profily, tmely spárovým profilem průřezu 20/20 mm</t>
  </si>
  <si>
    <t>https://podminky.urs.cz/item/CS_URS_2023_01/931994151</t>
  </si>
  <si>
    <t>Rozpad figury: UP_lice</t>
  </si>
  <si>
    <t>936501111R</t>
  </si>
  <si>
    <t>Limnigrafická lať</t>
  </si>
  <si>
    <t>-279803911</t>
  </si>
  <si>
    <t xml:space="preserve">Limnigrafická lať osazená v jakémkoliv sklonu. Podrobná specifikace dle výkresu D.1.4.5.27.- Kompletní zřízení 1m limigrafické lati dle výkazu. 
</t>
  </si>
  <si>
    <t>Viz D.1.4.5.27.</t>
  </si>
  <si>
    <t>4,45</t>
  </si>
  <si>
    <t>941111111</t>
  </si>
  <si>
    <t>Montáž lešení řadového trubkového lehkého s podlahami zatížení do 200 kg/m2 š od 0,6 do 0,9 m v do 10 m</t>
  </si>
  <si>
    <t>-644298325</t>
  </si>
  <si>
    <t>Montáž lešení řadového trubkového lehkého pracovního s podlahami s provozním zatížením tř. 3 do 200 kg/m2 šířky tř. W06 od 0,6 do 0,9 m, výšky do 10 m</t>
  </si>
  <si>
    <t>https://podminky.urs.cz/item/CS_URS_2023_01/941111111</t>
  </si>
  <si>
    <t>1,94*5,0</t>
  </si>
  <si>
    <t>32,6*4,9</t>
  </si>
  <si>
    <t>941111211</t>
  </si>
  <si>
    <t>Příplatek k lešení řadovému trubkovému lehkému s podlahami š 0,9 m v 10 m za první a ZKD den použití</t>
  </si>
  <si>
    <t>970729482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</si>
  <si>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</si>
  <si>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https://podminky.urs.cz/item/CS_URS_2023_01/941111211</t>
  </si>
  <si>
    <t>leseni*30</t>
  </si>
  <si>
    <t>Rozpad figury: leseni</t>
  </si>
  <si>
    <t>941111811</t>
  </si>
  <si>
    <t>Demontáž lešení řadového trubkového lehkého s podlahami zatížení do 200 kg/m2 š od 0,6 do 0,9 m v do 10 m</t>
  </si>
  <si>
    <t>-888590645</t>
  </si>
  <si>
    <t>Demontáž lešení řadového trubkového lehkého pracovního s podlahami s provozním zatížením tř. 3 do 200 kg/m2 šířky tř. W06 od 0,6 do 0,9 m, výšky do 10 m</t>
  </si>
  <si>
    <t>https://podminky.urs.cz/item/CS_URS_2023_01/941111811</t>
  </si>
  <si>
    <t>943121111</t>
  </si>
  <si>
    <t>Montáž lešení prostorového trubkového těžkého bez podlah zatížení tř. 4 do 300 kg/m2 v do 20 m</t>
  </si>
  <si>
    <t>1052682256</t>
  </si>
  <si>
    <t>Montáž lešení prostorového trubkového těžkého pracovního nebo podpěrného bez podlah s provozním zatížením tř. 4 od 200 do 300 kg/m2, výšky do 20 m</t>
  </si>
  <si>
    <t xml:space="preserve">Pod lávkou </t>
  </si>
  <si>
    <t>943121211</t>
  </si>
  <si>
    <t>Příplatek k lešení prostorovému trubkovému těžkému bez podlah tř.4 v 20 m za první a ZKD den použití</t>
  </si>
  <si>
    <t>622599431</t>
  </si>
  <si>
    <t>Montáž lešení prostorového trubkového těžkého pracovního nebo podpěrného bez podlah Příplatek za první a každý další den použití lešení k ceně -1111</t>
  </si>
  <si>
    <t>leseni_tezke*30</t>
  </si>
  <si>
    <t>Rozpad figury: leseni_tezke</t>
  </si>
  <si>
    <t>943121811</t>
  </si>
  <si>
    <t>Demontáž lešení prostorového trubkového těžkého bez podlah zatížení tř. 4 do 300 kg/m2 v přes 10 do 20 m</t>
  </si>
  <si>
    <t>-561830475</t>
  </si>
  <si>
    <t>Demontáž lešení prostorového trubkového těžkého pracovního nebo podpěrného bez podlah s provozním zatížením tř. 4 od 200 do 300 kg/m2, výšky do 20 m</t>
  </si>
  <si>
    <t>https://podminky.urs.cz/item/CS_URS_2023_01/943121811</t>
  </si>
  <si>
    <t>948411111</t>
  </si>
  <si>
    <t>Zřízení podpěrné skruže dočasné kovové z věží výšky do 10 m</t>
  </si>
  <si>
    <t>1978421886</t>
  </si>
  <si>
    <t>Podpěrné skruže a podpěry dočasné kovové zřízení skruží z věží výšky do 10 m</t>
  </si>
  <si>
    <t>https://podminky.urs.cz/item/CS_URS_2023_01/948411111</t>
  </si>
  <si>
    <t>4,1*9,00*(5,8+5,6)/2</t>
  </si>
  <si>
    <t>5,5*9,00*(6,0+4,6)/2</t>
  </si>
  <si>
    <t>948411211</t>
  </si>
  <si>
    <t>Odstranění podpěrné skruže dočasné kovové z věží výšky do 10 m</t>
  </si>
  <si>
    <t>-1725699065</t>
  </si>
  <si>
    <t>Podpěrné skruže a podpěry dočasné kovové odstranění skruží z věží výšky do 10 m</t>
  </si>
  <si>
    <t>https://podminky.urs.cz/item/CS_URS_2023_01/948411211</t>
  </si>
  <si>
    <t>Rozpad figury: mostni_skruz</t>
  </si>
  <si>
    <t>948411911</t>
  </si>
  <si>
    <t>Měsíční nájemné podpěrné skruže dočasné kovové z věží výšky do 10 m</t>
  </si>
  <si>
    <t>524873108</t>
  </si>
  <si>
    <t>Podpěrné skruže a podpěry dočasné kovové měsíční nájemné skruží z věží výšky do 10 m</t>
  </si>
  <si>
    <t>https://podminky.urs.cz/item/CS_URS_2023_01/948411911</t>
  </si>
  <si>
    <t>mostni_skruz*3</t>
  </si>
  <si>
    <t>953312122</t>
  </si>
  <si>
    <t>Vložky do svislých dilatačních spár z extrudovaných polystyrénových desek tl. přes 10 do 20 mm</t>
  </si>
  <si>
    <t>-1292618045</t>
  </si>
  <si>
    <t>Vložky svislé do dilatačních spár z polystyrenových desek extrudovaných včetně dodání a osazení, v jakémkoliv zdivu přes 10 do 20 mm</t>
  </si>
  <si>
    <t>(4,8+9,15+4,61)*0,6 "DS"</t>
  </si>
  <si>
    <t>953333321</t>
  </si>
  <si>
    <t>PVC těsnící pás do dilatačních spar betonových kcí vnitřní š 240 mm</t>
  </si>
  <si>
    <t>1628499113</t>
  </si>
  <si>
    <t>PVC těsnící pás do betonových konstrukcí do dilatačních spar vnitřní, pokládaný doprostřed konstrukce mezi výztuž šířky 240 mm</t>
  </si>
  <si>
    <t>https://podminky.urs.cz/item/CS_URS_2023_01/953333321</t>
  </si>
  <si>
    <t>4,8+9,15+4,61</t>
  </si>
  <si>
    <t>953334315</t>
  </si>
  <si>
    <t>Kombinovaný těsnící PVC pás s bobtnavým profilem do pracovních spar betonových kcí š 150 mm</t>
  </si>
  <si>
    <t>878996520</t>
  </si>
  <si>
    <t>Kombinovaný těsnící pás do pracovních spar betonových konstrukcí PVC pás s bobtnavým kruhovým profilem šířky 150 mm</t>
  </si>
  <si>
    <t>https://podminky.urs.cz/item/CS_URS_2023_01/953334315</t>
  </si>
  <si>
    <t>24,5+16,0</t>
  </si>
  <si>
    <t>953961112</t>
  </si>
  <si>
    <t>Kotvy chemickým tmelem M 10 hl 90 mm do betonu, ŽB nebo kamene s vyvrtáním otvoru</t>
  </si>
  <si>
    <t>2147109117</t>
  </si>
  <si>
    <t>Kotvy chemické s vyvrtáním otvoru do betonu, železobetonu nebo tvrdého kamene tmel, velikost M 10, hloubka 90 mm</t>
  </si>
  <si>
    <t>https://podminky.urs.cz/item/CS_URS_2023_01/953961112</t>
  </si>
  <si>
    <t>"Z3+Z4+Z5" 56+40+32</t>
  </si>
  <si>
    <t>"Z12+Z13" 8+10</t>
  </si>
  <si>
    <t>953965115</t>
  </si>
  <si>
    <t>Kotevní šroub pro chemické kotvy M 10 dl 130 mm</t>
  </si>
  <si>
    <t>545871422</t>
  </si>
  <si>
    <t>Kotvy chemické s vyvrtáním otvoru kotevní šrouby pro chemické kotvy, velikost M 10, délka 130 mm</t>
  </si>
  <si>
    <t>https://podminky.urs.cz/item/CS_URS_2023_01/953965115</t>
  </si>
  <si>
    <t>985331113</t>
  </si>
  <si>
    <t>Dodatečné vlepování betonářské výztuže D 12 mm do cementové aktivované malty včetně vyvrtání otvoru</t>
  </si>
  <si>
    <t>CS ÚRS 2022 01</t>
  </si>
  <si>
    <t>2000724773</t>
  </si>
  <si>
    <t>Dodatečné vlepování betonářské výztuže včetně vyvrtání a vyčištění otvoru cementovou aktivovanou maltou průměr výztuže 12 mm</t>
  </si>
  <si>
    <t>https://podminky.urs.cz/item/CS_URS_2022_01/985331113</t>
  </si>
  <si>
    <t xml:space="preserve">(1,9*5,4)*4 "ks/m2 </t>
  </si>
  <si>
    <t>0,4*41 "ks"</t>
  </si>
  <si>
    <t>13021013</t>
  </si>
  <si>
    <t>tyč ocelová žebírková jakost BSt 500S výztuž do betonu D 12mm</t>
  </si>
  <si>
    <t>1771228844</t>
  </si>
  <si>
    <t>tyč ocelová kruhová žebírková DIN 488 jakost B500B (10 505) výztuž do betonu D 12mm</t>
  </si>
  <si>
    <t>0,7*41 "ks"*0,888"kg/m"/1000</t>
  </si>
  <si>
    <t>-562921276</t>
  </si>
  <si>
    <t>711</t>
  </si>
  <si>
    <t>Izolace proti vodě, vlhkosti a plynům</t>
  </si>
  <si>
    <t>711112001</t>
  </si>
  <si>
    <t>Provedení izolace proti zemní vlhkosti svislé za studena nátěrem penetračním</t>
  </si>
  <si>
    <t>-461170969</t>
  </si>
  <si>
    <t>Provedení izolace proti zemní vlhkosti natěradly a tmely za studena na ploše svislé S nátěrem penetračním</t>
  </si>
  <si>
    <t>https://podminky.urs.cz/item/CS_URS_2023_01/711112001</t>
  </si>
  <si>
    <t>Viz příloha C.3 a D.1.9.14</t>
  </si>
  <si>
    <t>20,9*3,75</t>
  </si>
  <si>
    <t>11163150</t>
  </si>
  <si>
    <t>lak penetrační asfaltový</t>
  </si>
  <si>
    <t>470188610</t>
  </si>
  <si>
    <t>Rozpad figury: asf_nater_SV</t>
  </si>
  <si>
    <t>78,375*0,00034 'Přepočtené koeficientem množství</t>
  </si>
  <si>
    <t>711112002</t>
  </si>
  <si>
    <t>Provedení izolace proti zemní vlhkosti svislé za studena lakem asfaltovým</t>
  </si>
  <si>
    <t>-576250400</t>
  </si>
  <si>
    <t>Provedení izolace proti zemní vlhkosti natěradly a tmely za studena na ploše svislé S nátěrem lakem asfaltovým</t>
  </si>
  <si>
    <t>https://podminky.urs.cz/item/CS_URS_2023_01/711112002</t>
  </si>
  <si>
    <t>49</t>
  </si>
  <si>
    <t>11163152</t>
  </si>
  <si>
    <t>lak hydroizolační asfaltový</t>
  </si>
  <si>
    <t>-776489200</t>
  </si>
  <si>
    <t>78,375*0,00041 'Přepočtené koeficientem množství</t>
  </si>
  <si>
    <t>50</t>
  </si>
  <si>
    <t>998711101</t>
  </si>
  <si>
    <t>Přesun hmot tonážní pro izolace proti vodě, vlhkosti a plynům v objektech v do 6 m</t>
  </si>
  <si>
    <t>-974669501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</si>
  <si>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</si>
  <si>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</si>
  <si>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51</t>
  </si>
  <si>
    <t>767161111</t>
  </si>
  <si>
    <t>Montáž zábradlí rovného z trubek do zdi hm do 20 kg</t>
  </si>
  <si>
    <t>-678843206</t>
  </si>
  <si>
    <t>Montáž zábradlí rovného z trubek nebo tenkostěnných profilů do zdiva, hmotnosti 1 m zábradlí do 20 kg</t>
  </si>
  <si>
    <t>https://podminky.urs.cz/item/CS_URS_2023_01/767161111</t>
  </si>
  <si>
    <t>Viz D.1.4.5.17</t>
  </si>
  <si>
    <t>10,70 "Z5"</t>
  </si>
  <si>
    <t xml:space="preserve">D.1.4.5.29 </t>
  </si>
  <si>
    <t>24 "ks" *2,0 "m" "Z19"</t>
  </si>
  <si>
    <t>1 "ks"*1,1 "m" "Z19"</t>
  </si>
  <si>
    <t>1 "ks" *0,85 "m" "Z19"</t>
  </si>
  <si>
    <t>52</t>
  </si>
  <si>
    <t>76799-R10.1</t>
  </si>
  <si>
    <t>Z5 dodávka ocelového trubkového zábradlí, vč. povrchové úpravy - žárové zinkování</t>
  </si>
  <si>
    <t>675036169</t>
  </si>
  <si>
    <t xml:space="preserve">Viz D.1.4.5.17 </t>
  </si>
  <si>
    <t>163"kg/ks" *1 "ks"</t>
  </si>
  <si>
    <t>53</t>
  </si>
  <si>
    <t>76799-R10.2</t>
  </si>
  <si>
    <t>Z19 - dodávka ocelového trubkového zábradlí, vč. povrchové úpravy - žárové zinkování</t>
  </si>
  <si>
    <t>-858867292</t>
  </si>
  <si>
    <t>D.1.4.5.29</t>
  </si>
  <si>
    <t>24 "ks" * 30,85 "kg/ks"</t>
  </si>
  <si>
    <t>1 "ks" * 14,83 "kg/ks"</t>
  </si>
  <si>
    <t>1 "ks" * 14,20 "kg/ks"</t>
  </si>
  <si>
    <t>54</t>
  </si>
  <si>
    <t>767995115</t>
  </si>
  <si>
    <t>Montáž atypických zámečnických konstrukcí hm přes 50 do 100 kg</t>
  </si>
  <si>
    <t>1611245089</t>
  </si>
  <si>
    <t>Montáž ostatních atypických zámečnických konstrukcí hmotnosti přes 50 do 100 kg</t>
  </si>
  <si>
    <t>https://podminky.urs.cz/item/CS_URS_2023_01/767995115</t>
  </si>
  <si>
    <t xml:space="preserve"> viz D.1.4.5.10</t>
  </si>
  <si>
    <t>2"ks" *95,0 "kg/ks"</t>
  </si>
  <si>
    <t>55</t>
  </si>
  <si>
    <t>767-R04.11</t>
  </si>
  <si>
    <t>D11 - Poklop kabelové komory s rámem pojížděný, vč. povrchové úpravy - žárové zinkování</t>
  </si>
  <si>
    <t>-1741944481</t>
  </si>
  <si>
    <t>56</t>
  </si>
  <si>
    <t>998767101</t>
  </si>
  <si>
    <t>Přesun hmot tonážní pro zámečnické konstrukce v objektech v do 6 m</t>
  </si>
  <si>
    <t>-2018289199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</si>
  <si>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</si>
  <si>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</si>
  <si>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E01</t>
  </si>
  <si>
    <t>Část elektro</t>
  </si>
  <si>
    <t>57</t>
  </si>
  <si>
    <t>E01.01</t>
  </si>
  <si>
    <t>Plastová kabelová chránička HDPE DN 110, zevně korugovaná chránička, včetně uložení</t>
  </si>
  <si>
    <t>-1120840072</t>
  </si>
  <si>
    <t>13,5 *4 "ks"</t>
  </si>
  <si>
    <t>58</t>
  </si>
  <si>
    <t>E01.02</t>
  </si>
  <si>
    <t>Plastová kabelová chránička HDPE DN 160, zevně korugovaná chránička, včetně uložení</t>
  </si>
  <si>
    <t>966066261</t>
  </si>
  <si>
    <t>13,5 *1 "ks"</t>
  </si>
  <si>
    <t>59</t>
  </si>
  <si>
    <t>E01.03</t>
  </si>
  <si>
    <t>Zřízení betonové kabelové šachty</t>
  </si>
  <si>
    <t>-1225278834</t>
  </si>
  <si>
    <t xml:space="preserve">Zřízení betonové kabelové šachty
- beton
- bednění
- výztuž
- podpěrné lešení
- podkladní beton 
- žebřík
- cca 5,6 m3 betonu (z toho cca 1,3 m3 plošná nadbetonávka desky)
</t>
  </si>
  <si>
    <t>bed_negativ</t>
  </si>
  <si>
    <t>bednění negativní</t>
  </si>
  <si>
    <t>22,63</t>
  </si>
  <si>
    <t>1152,764</t>
  </si>
  <si>
    <t>17,94</t>
  </si>
  <si>
    <t>bed_vtlak</t>
  </si>
  <si>
    <t>bednění vtlakové</t>
  </si>
  <si>
    <t>74,809</t>
  </si>
  <si>
    <t>540,94</t>
  </si>
  <si>
    <t>dlazba</t>
  </si>
  <si>
    <t>Podlaha z dlaždic</t>
  </si>
  <si>
    <t>61,3</t>
  </si>
  <si>
    <t>sokl</t>
  </si>
  <si>
    <t>Sokl dlažby</t>
  </si>
  <si>
    <t>19,8</t>
  </si>
  <si>
    <t>57,95</t>
  </si>
  <si>
    <t>SO 02 - Strojovna MVE</t>
  </si>
  <si>
    <t>Úroveň 3:</t>
  </si>
  <si>
    <t>SO 02.1 - Strojovna MVE – spodní stavba</t>
  </si>
  <si>
    <t xml:space="preserve">    721 - Zdravotechnika - vnitřní kanalizace</t>
  </si>
  <si>
    <t xml:space="preserve">    751 - Vzduchotechnika</t>
  </si>
  <si>
    <t xml:space="preserve">    771 - Podlahy z dlaždic</t>
  </si>
  <si>
    <t xml:space="preserve">    784 - Dokončovací práce - malby a tapety</t>
  </si>
  <si>
    <t>233068444</t>
  </si>
  <si>
    <t>Oblast jalové propusti</t>
  </si>
  <si>
    <t>3,45"m2"*1,9</t>
  </si>
  <si>
    <t>1,2*9,3*1,9</t>
  </si>
  <si>
    <t>6,0"m2"*3,1-4,8"m2"*1,9-2,3"m2"*0,5 "odečet šachty"</t>
  </si>
  <si>
    <t>-235456548</t>
  </si>
  <si>
    <t>45,57</t>
  </si>
  <si>
    <t>12,63</t>
  </si>
  <si>
    <t>0,75</t>
  </si>
  <si>
    <t>41,55</t>
  </si>
  <si>
    <t>43,83</t>
  </si>
  <si>
    <t>2,06</t>
  </si>
  <si>
    <t>26,44</t>
  </si>
  <si>
    <t>43,60</t>
  </si>
  <si>
    <t>54,35</t>
  </si>
  <si>
    <t>3,57</t>
  </si>
  <si>
    <t>10,96</t>
  </si>
  <si>
    <t>13,42</t>
  </si>
  <si>
    <t>4,31</t>
  </si>
  <si>
    <t>6,76</t>
  </si>
  <si>
    <t>6,01</t>
  </si>
  <si>
    <t>5,64</t>
  </si>
  <si>
    <t>11,68</t>
  </si>
  <si>
    <t>6,05</t>
  </si>
  <si>
    <t>13,12</t>
  </si>
  <si>
    <t>2,02</t>
  </si>
  <si>
    <t>2,48</t>
  </si>
  <si>
    <t>15,42</t>
  </si>
  <si>
    <t>11,11</t>
  </si>
  <si>
    <t>5,63</t>
  </si>
  <si>
    <t>10,06</t>
  </si>
  <si>
    <t>6,30</t>
  </si>
  <si>
    <t>22,68</t>
  </si>
  <si>
    <t>1,37</t>
  </si>
  <si>
    <t>3,06</t>
  </si>
  <si>
    <t>8,89</t>
  </si>
  <si>
    <t>3,63</t>
  </si>
  <si>
    <t>9,23</t>
  </si>
  <si>
    <t>14,80</t>
  </si>
  <si>
    <t>18,35</t>
  </si>
  <si>
    <t>21,97</t>
  </si>
  <si>
    <t>7,10</t>
  </si>
  <si>
    <t>16,88</t>
  </si>
  <si>
    <t>5,18</t>
  </si>
  <si>
    <t>321321116R2</t>
  </si>
  <si>
    <t>Konstrukce vodních staveb ze samozhutnitelného betonu mrazuvzdorného tř. SCC 30/37 - XC4, XD2, XF3, XA1</t>
  </si>
  <si>
    <t>-1059422589</t>
  </si>
  <si>
    <t>Konstrukce vodních staveb ze samozhutnitelného betonu pro prostředí s mrazovými cykly tř. SCC 30/37 - XC4, XD2, XF3, XA1</t>
  </si>
  <si>
    <t>0,38</t>
  </si>
  <si>
    <t>0,68</t>
  </si>
  <si>
    <t>0,05</t>
  </si>
  <si>
    <t>0,18</t>
  </si>
  <si>
    <t>5,31</t>
  </si>
  <si>
    <t>0,54</t>
  </si>
  <si>
    <t>0,12</t>
  </si>
  <si>
    <t>1,84</t>
  </si>
  <si>
    <t>0,03</t>
  </si>
  <si>
    <t>0,28</t>
  </si>
  <si>
    <t>0,15</t>
  </si>
  <si>
    <t>0,34</t>
  </si>
  <si>
    <t>1,09</t>
  </si>
  <si>
    <t>0,49</t>
  </si>
  <si>
    <t>206450960</t>
  </si>
  <si>
    <t xml:space="preserve">Stěny - část vtoku </t>
  </si>
  <si>
    <t>12,65"m2"*5+5,4"m2"</t>
  </si>
  <si>
    <t>1,36*4,9+1,5*1,44</t>
  </si>
  <si>
    <t>17,65"m2"*7,3</t>
  </si>
  <si>
    <t>Jalová propust</t>
  </si>
  <si>
    <t>(0,8+1,16)*6,5 "jalová propust drážky"</t>
  </si>
  <si>
    <t>5,1*2,0*2-1,9-0,3*0,45*2 "vstup čelní stěna"</t>
  </si>
  <si>
    <t>4,6*4,9 "stěna na vstupu k MVE"</t>
  </si>
  <si>
    <t>11,15*2,4 "vnější stěna jalové propusti"</t>
  </si>
  <si>
    <t>1,9*1,9+1,9*2,65 "vlez"</t>
  </si>
  <si>
    <t>4,8*19,85 "jalová propust"</t>
  </si>
  <si>
    <t>Šachta u vytokového pilíře</t>
  </si>
  <si>
    <t>5,57*6,1+2,8*0,5+1,5"m2"</t>
  </si>
  <si>
    <t>Potrubí proudové migrace</t>
  </si>
  <si>
    <t>3,7*5,5 "ve dně"</t>
  </si>
  <si>
    <t>Tabulové rychlouzávěry</t>
  </si>
  <si>
    <t>0,65*(4,95+1,96)*2*2</t>
  </si>
  <si>
    <t>0,8*2,15*2</t>
  </si>
  <si>
    <t>Vnitřní stěny strojovny</t>
  </si>
  <si>
    <t>29,2 "stropu" +13,5*0,3</t>
  </si>
  <si>
    <t>13,0*4,3 +26,38"m2"+34,15 "m2" "stěna"</t>
  </si>
  <si>
    <t>7,3*5,4-(PI/4*1,5^2)*2 "stěna od vtoku"</t>
  </si>
  <si>
    <t>1,9*1,0+0,15"m2" +1,9*1,0+0,15"m2"*2 "schody"</t>
  </si>
  <si>
    <t>1,28*2,3 -0,9*1,9 +1,28*2,05 -0,9*1,9 "šikmina"</t>
  </si>
  <si>
    <t>2,25*0,8 -1,0*1,28/2</t>
  </si>
  <si>
    <t>vnější stěny strojovny</t>
  </si>
  <si>
    <t>81,55 "m2" +1,9*7,3</t>
  </si>
  <si>
    <t>6,3*7,06 "od výtoku po jalovou propust"</t>
  </si>
  <si>
    <t>0,52*2*7,75 "nadbetonávka původní stěny"</t>
  </si>
  <si>
    <t>14,2*2,2</t>
  </si>
  <si>
    <t>Bednění bloků turbíny</t>
  </si>
  <si>
    <t>1,2*0,9*2</t>
  </si>
  <si>
    <t>Stěny - část výtok</t>
  </si>
  <si>
    <t>(3,55+4,25)*6,0</t>
  </si>
  <si>
    <t>0,55*4,1</t>
  </si>
  <si>
    <t>1,0*5,2+5,4*0,3+6,1*2*0,3</t>
  </si>
  <si>
    <t>nezapočtené pracovní spáry</t>
  </si>
  <si>
    <t>184,6</t>
  </si>
  <si>
    <t>Jímky</t>
  </si>
  <si>
    <t>2,0*1,3*2+1,0*1,3*2+1,1*13*4</t>
  </si>
  <si>
    <t>321351010R01</t>
  </si>
  <si>
    <t>Bednění konstrukcí vodních staveb vztlakové- zřízení</t>
  </si>
  <si>
    <t>-644994288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</si>
  <si>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vztlakových</t>
  </si>
  <si>
    <t>Drážky u vtoku</t>
  </si>
  <si>
    <t>(0,84*6,3*2+1,05*2,6)*2 *0</t>
  </si>
  <si>
    <t>Žlab na shrabky</t>
  </si>
  <si>
    <t>6,9*2,08+0,6*0,88</t>
  </si>
  <si>
    <t>(1,1*1,96*2+0,8*2,5)*2</t>
  </si>
  <si>
    <t>jalová propust drážky</t>
  </si>
  <si>
    <t>(0,83+1,06)*6,5 +1,74+5,5+0,8*1,44</t>
  </si>
  <si>
    <t>Drážky u výtoku</t>
  </si>
  <si>
    <t>(0,84*6,3*2+1,05*2,6)*2</t>
  </si>
  <si>
    <t>321351010R03</t>
  </si>
  <si>
    <t>Bednění konstrukcí vodních staveb negativní - zřízení</t>
  </si>
  <si>
    <t>-502821631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</si>
  <si>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negativních</t>
  </si>
  <si>
    <t>pro česle</t>
  </si>
  <si>
    <t>7,3*3,1</t>
  </si>
  <si>
    <t>1064687766</t>
  </si>
  <si>
    <t>Střední pilíř - vtoková část</t>
  </si>
  <si>
    <t>2,0*5,67</t>
  </si>
  <si>
    <t>Střední pilíř - výtoková část</t>
  </si>
  <si>
    <t>1,1*6,0</t>
  </si>
  <si>
    <t>86908623</t>
  </si>
  <si>
    <t>321352010R03</t>
  </si>
  <si>
    <t>Bednění konstrukcí vodních staveb vztlakové- odstranění</t>
  </si>
  <si>
    <t>70134849</t>
  </si>
  <si>
    <t xml:space="preserve"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vztlakového
</t>
  </si>
  <si>
    <t>Rozpad figury: bed_vtlak</t>
  </si>
  <si>
    <t>321352010R04</t>
  </si>
  <si>
    <t>Bednění konstrukcí vodních staveb negativní - odstranění</t>
  </si>
  <si>
    <t>-951496672</t>
  </si>
  <si>
    <t xml:space="preserve"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negativních
</t>
  </si>
  <si>
    <t>Rozpad figury: bed_negativ</t>
  </si>
  <si>
    <t>-1749754118</t>
  </si>
  <si>
    <t>321356111</t>
  </si>
  <si>
    <t>Bednění konstrukcí spirál a savek - zřízení</t>
  </si>
  <si>
    <t>-571413934</t>
  </si>
  <si>
    <t>Bednění konstrukcí spirál a savek jakéhokoliv tvaru a výšky zřízení</t>
  </si>
  <si>
    <t>https://podminky.urs.cz/item/CS_URS_2023_01/321356111</t>
  </si>
  <si>
    <t>2,3*3,45*2+2,5*3,45*2</t>
  </si>
  <si>
    <t>321356121</t>
  </si>
  <si>
    <t>Bednění konstrukcí spirál a savek - odstranění</t>
  </si>
  <si>
    <t>1076086434</t>
  </si>
  <si>
    <t>Bednění konstrukcí spirál a savek jakéhokoliv tvaru a výšky odstranění</t>
  </si>
  <si>
    <t>https://podminky.urs.cz/item/CS_URS_2023_01/321356121</t>
  </si>
  <si>
    <t>321356910</t>
  </si>
  <si>
    <t>Příplatek za zřízení rozepření spirál a savek objemu do 100 m3</t>
  </si>
  <si>
    <t>-406007660</t>
  </si>
  <si>
    <t>Bednění konstrukcí spirál a savek jakéhokoliv tvaru a výšky Příplatek k ceně -6111 za zřízení rozepření při objemu jednotlivě do 100 m3</t>
  </si>
  <si>
    <t>https://podminky.urs.cz/item/CS_URS_2023_01/321356910</t>
  </si>
  <si>
    <t>5,8"m2"*3,45</t>
  </si>
  <si>
    <t>321356930</t>
  </si>
  <si>
    <t>Příplatek za odstranění rozepření spirál a savek objemu do 100 m3</t>
  </si>
  <si>
    <t>1183582700</t>
  </si>
  <si>
    <t>Bednění konstrukcí spirál a savek jakéhokoliv tvaru a výšky Příplatek k ceně -6121 za odstranění rozepření při objemu jednotlivě do 100 m3</t>
  </si>
  <si>
    <t>https://podminky.urs.cz/item/CS_URS_2023_01/321356930</t>
  </si>
  <si>
    <t>745483573</t>
  </si>
  <si>
    <t>C3037*155 "kg/m3" /1000</t>
  </si>
  <si>
    <t>-1654782881</t>
  </si>
  <si>
    <t>87,00 "m2"</t>
  </si>
  <si>
    <t>17,70"m2"</t>
  </si>
  <si>
    <t>22,70"m2"</t>
  </si>
  <si>
    <t>40,20"m2"</t>
  </si>
  <si>
    <t>31,70"m2"</t>
  </si>
  <si>
    <t>1903140502</t>
  </si>
  <si>
    <t>33,7"m2, Dilatační spára vtoku"</t>
  </si>
  <si>
    <t>24,25 "m2, Dilatační spára výtoku"</t>
  </si>
  <si>
    <t>-1829799817</t>
  </si>
  <si>
    <t>935932117</t>
  </si>
  <si>
    <t>Odvodňovací plastový žlab pro zatížení A15 vnitřní š 100 mm s roštem mřížkovým z nerez oceli</t>
  </si>
  <si>
    <t>-2017019352</t>
  </si>
  <si>
    <t>Odvodňovací plastový žlab pro třídu zatížení A 15 vnitřní šířky 100 mm s krycím roštem mřížkovým z nerezové oceli</t>
  </si>
  <si>
    <t>https://podminky.urs.cz/item/CS_URS_2023_01/935932117</t>
  </si>
  <si>
    <t>-812654252</t>
  </si>
  <si>
    <t>17,3 "m2, Dilatační spára vtoku"</t>
  </si>
  <si>
    <t>24,7 "m2, Dilatační spára výtoku"</t>
  </si>
  <si>
    <t>953333121</t>
  </si>
  <si>
    <t>PVC těsnící pás do pracovních spar betonových kcí vnitřní š 240 mm</t>
  </si>
  <si>
    <t>-2048974132</t>
  </si>
  <si>
    <t>PVC těsnící pás do betonových konstrukcí do pracovních spar vnitřní, pokládaný doprostřed konstrukce mezi výztuž šířky 240 mm</t>
  </si>
  <si>
    <t>https://podminky.urs.cz/item/CS_URS_2023_01/953333121</t>
  </si>
  <si>
    <t>109,0 "svisle"</t>
  </si>
  <si>
    <t>52,0 "vodorovně"</t>
  </si>
  <si>
    <t>-1401451752</t>
  </si>
  <si>
    <t>2*6,5+2*6,4+6,4</t>
  </si>
  <si>
    <t>953333615</t>
  </si>
  <si>
    <t>PVC těsnící pás dodatečný přírubový pro připojení nové kce ke stávající vnitřní 180/170 mm</t>
  </si>
  <si>
    <t>1466794406</t>
  </si>
  <si>
    <t>PVC těsnící pás do betonových konstrukcí dodatečný přírubový pro připojení nové stavby ke stávající konstrukci vnitřní, pokládaný doprostřed konstrukce mezi výztuž rozměru 180/170 mm</t>
  </si>
  <si>
    <t>https://podminky.urs.cz/item/CS_URS_2023_01/953333615</t>
  </si>
  <si>
    <t>4,0 "napojení ke stávající ŽB stěně pilíře"</t>
  </si>
  <si>
    <t>1319936011</t>
  </si>
  <si>
    <t>14,15+2,0+0,55+0,50+3,4+1,7+8,6+16,0+6,5</t>
  </si>
  <si>
    <t>33,0+8,0</t>
  </si>
  <si>
    <t>20,0+18,5+6,0+6,5+19,0+14,5+3,4</t>
  </si>
  <si>
    <t>20,0+19,5+7,5+3,4</t>
  </si>
  <si>
    <t>7,5+3,6+9,5</t>
  </si>
  <si>
    <t>21,5+9,5+14,2+3,4+4,5+4,7+16,6</t>
  </si>
  <si>
    <t>35,8</t>
  </si>
  <si>
    <t>4,3+4,6+8,1</t>
  </si>
  <si>
    <t>357509252</t>
  </si>
  <si>
    <t>"D3" 15</t>
  </si>
  <si>
    <t>"Z6-Z11" 12+8+12+8+48+16</t>
  </si>
  <si>
    <t>"Z14-Z17" 12+9+9+12</t>
  </si>
  <si>
    <t>953961114</t>
  </si>
  <si>
    <t>Kotvy chemickým tmelem M 16 hl 125 mm do betonu, ŽB nebo kamene s vyvrtáním otvoru</t>
  </si>
  <si>
    <t>-1008448907</t>
  </si>
  <si>
    <t>Kotvy chemické s vyvrtáním otvoru do betonu, železobetonu nebo tvrdého kamene tmel, velikost M 16, hloubka 125 mm</t>
  </si>
  <si>
    <t>https://podminky.urs.cz/item/CS_URS_2023_01/953961114</t>
  </si>
  <si>
    <t>Viz přílohu D.1.4.5.23</t>
  </si>
  <si>
    <t>"D1" 30</t>
  </si>
  <si>
    <t>"Z1" 2*2</t>
  </si>
  <si>
    <t>"Z2" 2*2</t>
  </si>
  <si>
    <t>953961115</t>
  </si>
  <si>
    <t>Kotvy chemickým tmelem M 20 hl 170 mm do betonu, ŽB nebo kamene s vyvrtáním otvoru</t>
  </si>
  <si>
    <t>201695767</t>
  </si>
  <si>
    <t>Kotvy chemické s vyvrtáním otvoru do betonu, železobetonu nebo tvrdého kamene tmel, velikost M 20, hloubka 170 mm</t>
  </si>
  <si>
    <t>https://podminky.urs.cz/item/CS_URS_2023_01/953961115</t>
  </si>
  <si>
    <t>"kotvení česlí - viz D.1.4.5.28" 37</t>
  </si>
  <si>
    <t>953961116</t>
  </si>
  <si>
    <t>Kotvy chemickým tmelem M 24 hl 210 mm do betonu, ŽB nebo kamene s vyvrtáním otvoru</t>
  </si>
  <si>
    <t>870312718</t>
  </si>
  <si>
    <t>Kotvy chemické s vyvrtáním otvoru do betonu, železobetonu nebo tvrdého kamene tmel, velikost M 24, hloubka 210 mm</t>
  </si>
  <si>
    <t>https://podminky.urs.cz/item/CS_URS_2023_01/953961116</t>
  </si>
  <si>
    <t>"T1" 12*2</t>
  </si>
  <si>
    <t>"T2" 16</t>
  </si>
  <si>
    <t>-1092026057</t>
  </si>
  <si>
    <t>953965131</t>
  </si>
  <si>
    <t>Kotevní šroub pro chemické kotvy M 16 dl 190 mm</t>
  </si>
  <si>
    <t>-1016014421</t>
  </si>
  <si>
    <t>Kotvy chemické s vyvrtáním otvoru kotevní šrouby pro chemické kotvy, velikost M 16, délka 190 mm</t>
  </si>
  <si>
    <t>https://podminky.urs.cz/item/CS_URS_2023_01/953965131</t>
  </si>
  <si>
    <t>953965142</t>
  </si>
  <si>
    <t>Kotevní šroub pro chemické kotvy M 20 dl 260 mm</t>
  </si>
  <si>
    <t>-73947947</t>
  </si>
  <si>
    <t>Kotvy chemické s vyvrtáním otvoru kotevní šrouby pro chemické kotvy, velikost M 20, délka 260 mm</t>
  </si>
  <si>
    <t>https://podminky.urs.cz/item/CS_URS_2023_01/953965142</t>
  </si>
  <si>
    <t>953965151</t>
  </si>
  <si>
    <t>Kotevní šroub pro chemické kotvy M 24 dl 290 mm</t>
  </si>
  <si>
    <t>-690651568</t>
  </si>
  <si>
    <t>Kotvy chemické s vyvrtáním otvoru kotevní šrouby pro chemické kotvy, velikost M 24, délka 290 mm</t>
  </si>
  <si>
    <t>https://podminky.urs.cz/item/CS_URS_2023_01/953965151</t>
  </si>
  <si>
    <t>1608284073</t>
  </si>
  <si>
    <t>0,4*(15*2+9*2+12) "ks v oblasti jalové propusti"</t>
  </si>
  <si>
    <t>1523827574</t>
  </si>
  <si>
    <t>0,7*(15*2+9*2+12) "ks"*0,888"kg/m"/1000</t>
  </si>
  <si>
    <t>953945231</t>
  </si>
  <si>
    <t>Kotvy mechanické M 12 dl 135 mm pro těžká kotvení do betonu, ŽB nebo kamene s vyvrtáním otvoru</t>
  </si>
  <si>
    <t>-2140206241</t>
  </si>
  <si>
    <t>Kotvy mechanické s vyvrtáním otvoru do betonu, železobetonu nebo tvrdého kamene pro těžká kotvení, velikost M 12, délka 135 mm</t>
  </si>
  <si>
    <t>https://podminky.urs.cz/item/CS_URS_2023_01/953945231</t>
  </si>
  <si>
    <t>"M1" 16</t>
  </si>
  <si>
    <t>"M2" 12</t>
  </si>
  <si>
    <t>"M3" 12</t>
  </si>
  <si>
    <t>"M4" 8</t>
  </si>
  <si>
    <t>"M5" 20</t>
  </si>
  <si>
    <t>"M6" 20*2</t>
  </si>
  <si>
    <t>"M7" 8</t>
  </si>
  <si>
    <t>95396-R01</t>
  </si>
  <si>
    <t>Dodávka a montáž odlučovače ropných látek, vč. poklopu</t>
  </si>
  <si>
    <t>-730620404</t>
  </si>
  <si>
    <t>985331115</t>
  </si>
  <si>
    <t>Dodatečné vlepování betonářské výztuže D 16 mm do cementové aktivované malty včetně vyvrtání otvoru</t>
  </si>
  <si>
    <t>-1013130256</t>
  </si>
  <si>
    <t>Dodatečné vlepování betonářské výztuže včetně vyvrtání a vyčištění otvoru cementovou aktivovanou maltou průměr výztuže 16 mm</t>
  </si>
  <si>
    <t>https://podminky.urs.cz/item/CS_URS_2023_01/985331115</t>
  </si>
  <si>
    <t>46,6 "m2" *4"ks/m2"</t>
  </si>
  <si>
    <t>0,4*187 "ks"</t>
  </si>
  <si>
    <t>13021015</t>
  </si>
  <si>
    <t>tyč ocelová kruhová žebírková DIN 488 jakost B500B (10 505) výztuž do betonu D 16mm</t>
  </si>
  <si>
    <t>-220973577</t>
  </si>
  <si>
    <t>1,2*187 "ks" *1,58"kg/m"/1000</t>
  </si>
  <si>
    <t>9-R11</t>
  </si>
  <si>
    <t>P1 - Dodávka a osazení vodotěsné tlakové systémové průchodky rozměr 240x120 mm</t>
  </si>
  <si>
    <t>1701834411</t>
  </si>
  <si>
    <t>"P1 - viz D.1.4.5.23" 1 "ks"</t>
  </si>
  <si>
    <t>9-R12</t>
  </si>
  <si>
    <t>P10 - Odvodnění jímky kontejneru s mříží - dodávka a montáž</t>
  </si>
  <si>
    <t>2133581343</t>
  </si>
  <si>
    <t>P10 - Odvodnění jímky kontejneru s mříží - dodávka a montáž
včetně manžety, teleskopu, hladké části zabetonovaného potrubí dn 400 - 2,7 m (kgem)</t>
  </si>
  <si>
    <t>"P10 - viz D1.4.5.23" 1</t>
  </si>
  <si>
    <t>985131111</t>
  </si>
  <si>
    <t>Očištění ploch stěn, rubu kleneb a podlah tlakovou vodou</t>
  </si>
  <si>
    <t>681996628</t>
  </si>
  <si>
    <t>https://podminky.urs.cz/item/CS_URS_2023_01/985131111</t>
  </si>
  <si>
    <t>9-R13</t>
  </si>
  <si>
    <t>Dešťové vpustě a svody</t>
  </si>
  <si>
    <t>1965520379</t>
  </si>
  <si>
    <t>9-R117</t>
  </si>
  <si>
    <t xml:space="preserve">Dodávka a montáž sněhového PHP s hasící schopností nejméně 55B </t>
  </si>
  <si>
    <t>-264654863</t>
  </si>
  <si>
    <t>9-R118</t>
  </si>
  <si>
    <t>Dodávka a montáž přechodky nerezového potrubí migrace ryb na PVC DN 200</t>
  </si>
  <si>
    <t>-1980524314</t>
  </si>
  <si>
    <t>-132254093</t>
  </si>
  <si>
    <t>1309959202</t>
  </si>
  <si>
    <t>"P3" 150</t>
  </si>
  <si>
    <t>-823130902</t>
  </si>
  <si>
    <t>"P2" 50</t>
  </si>
  <si>
    <t>E01.04</t>
  </si>
  <si>
    <t>Plastová kabelová chránička HDPE DN 75, zevně korugovaná chránička, včetně uložení</t>
  </si>
  <si>
    <t>1485922493</t>
  </si>
  <si>
    <t>"P4" 50</t>
  </si>
  <si>
    <t>721</t>
  </si>
  <si>
    <t>Zdravotechnika - vnitřní kanalizace</t>
  </si>
  <si>
    <t>721173401R</t>
  </si>
  <si>
    <t>Potrubí kanalizační z PVC SN 4 svodné DN 110 - osazené v betonové konstrukci</t>
  </si>
  <si>
    <t>-328687527</t>
  </si>
  <si>
    <t>Poznámka k položce:_x000D_
Potrubí včetně tvarovek.</t>
  </si>
  <si>
    <t>"P5 - viz D.1.4.5.23" 50</t>
  </si>
  <si>
    <t>721173404R</t>
  </si>
  <si>
    <t>Potrubí kanalizační z PVC SN 4 svodné DN 200 - osazené v betonové konstrukci</t>
  </si>
  <si>
    <t>-1020150727</t>
  </si>
  <si>
    <t>"P6 - viz D.1.4.5.23" 20</t>
  </si>
  <si>
    <t>72117340R</t>
  </si>
  <si>
    <t>Potrubí kanalizační z PVC DN 400 - osazené v betonové konstrukci</t>
  </si>
  <si>
    <t>1987573718</t>
  </si>
  <si>
    <t>2,7</t>
  </si>
  <si>
    <t>751</t>
  </si>
  <si>
    <t>Vzduchotechnika</t>
  </si>
  <si>
    <t>751111135</t>
  </si>
  <si>
    <t>Montáž ventilátoru axiálního nízkotlakého potrubního základního D přes 500 do 600 mm</t>
  </si>
  <si>
    <t>-1046767555</t>
  </si>
  <si>
    <t>Montáž ventilátoru axiálního nízkotlakého potrubního základního, průměru přes 500 do 600 mm</t>
  </si>
  <si>
    <t>https://podminky.urs.cz/item/CS_URS_2023_01/751111135</t>
  </si>
  <si>
    <t>Poznámka k položce:_x000D_
Do ceny je třeba zohlednit dodávku a montáž závěsné / podpěrné konstrukce</t>
  </si>
  <si>
    <t>1 +1 "ks"</t>
  </si>
  <si>
    <t>42914481</t>
  </si>
  <si>
    <t>ventilátor axiální potrubní ocelový 4 póly IP65 výkon 1100-1300W D 560mm</t>
  </si>
  <si>
    <t>1373401535</t>
  </si>
  <si>
    <t>1+1 "ks"</t>
  </si>
  <si>
    <t>7513441-R1</t>
  </si>
  <si>
    <t>Dodávka a montáž tlumiče hluku THP 10 1000x800-1500/5</t>
  </si>
  <si>
    <t>-1804074025</t>
  </si>
  <si>
    <t>Dodávka a montáž tlumiče hluku THP 10 800x500-1000/4</t>
  </si>
  <si>
    <t>Poznámka k položce:_x000D_
Výrobce: Stavoklima</t>
  </si>
  <si>
    <t>7513441-R2</t>
  </si>
  <si>
    <t>Dodávka a montáž tlumiče hluku THP 10 1250x630-1500/6</t>
  </si>
  <si>
    <t>1981992372</t>
  </si>
  <si>
    <t>751398056</t>
  </si>
  <si>
    <t>Montáž protidešťové žaluzie nebo žaluziové klapky na čtyřhranné potrubí přes 0,750 m2</t>
  </si>
  <si>
    <t>-991792299</t>
  </si>
  <si>
    <t>Montáž ostatních zařízení protidešťové žaluzie nebo žaluziové klapky na čtyřhranné potrubí, průřezu přes 0,750 m2</t>
  </si>
  <si>
    <t>https://podminky.urs.cz/item/CS_URS_2023_01/751398056</t>
  </si>
  <si>
    <t>429729R</t>
  </si>
  <si>
    <t>žaluzie protidešťová s pevnými lamelami, pozink, pro potrubí 1000x630mm</t>
  </si>
  <si>
    <t>642858384</t>
  </si>
  <si>
    <t>1 "ks"</t>
  </si>
  <si>
    <t>429729R2</t>
  </si>
  <si>
    <t>žaluzie protidešťová s pevnými lamelami, pozink, pro potrubí 1000x800mm</t>
  </si>
  <si>
    <t>-732094713</t>
  </si>
  <si>
    <t>60</t>
  </si>
  <si>
    <t>7513980R2</t>
  </si>
  <si>
    <t>Dodávka a montáž ochranné větrací mřížky průměru 560 mm, pozink</t>
  </si>
  <si>
    <t>1977429755</t>
  </si>
  <si>
    <t>61</t>
  </si>
  <si>
    <t>7513980R3</t>
  </si>
  <si>
    <t>Dodávka a montáž výustky se sítem 800x800 mm, pozink</t>
  </si>
  <si>
    <t>-654346916</t>
  </si>
  <si>
    <t>62</t>
  </si>
  <si>
    <t>7513981R1</t>
  </si>
  <si>
    <t>Dodávka a montáž žaluziové regulační klapky se servopohonem RK 1000x800, poziink</t>
  </si>
  <si>
    <t>1218199204</t>
  </si>
  <si>
    <t>1 "ks "</t>
  </si>
  <si>
    <t>63</t>
  </si>
  <si>
    <t>7513981R3</t>
  </si>
  <si>
    <t>Dodávka a montáž žaluziové regulační klapky se servopohonem RK 1250x630, pozink</t>
  </si>
  <si>
    <t>-425763375</t>
  </si>
  <si>
    <t>751510015</t>
  </si>
  <si>
    <t>Vzduchotechnické potrubí z pozinkovaného plechu čtyřhranné s přírubou průřezu přes 0,28 do 0,50 m2</t>
  </si>
  <si>
    <t>525619323</t>
  </si>
  <si>
    <t>Vzduchotechnické potrubí z pozinkovaného plechu čtyřhranné s přírubou, průřezu přes 0,28 do 0,50 m2</t>
  </si>
  <si>
    <t>1,5*2</t>
  </si>
  <si>
    <t>65</t>
  </si>
  <si>
    <t>751510046</t>
  </si>
  <si>
    <t>Vzduchotechnické potrubí z pozinkovaného plechu kruhové spirálně vinutá trouba bez příruby D přes 500 do 600 mm</t>
  </si>
  <si>
    <t>1821825252</t>
  </si>
  <si>
    <t>Vzduchotechnické potrubí z pozinkovaného plechu kruhové, trouba spirálně vinutá bez příruby, průměru přes 500 do 600 mm</t>
  </si>
  <si>
    <t>https://podminky.urs.cz/item/CS_URS_2023_01/751510046</t>
  </si>
  <si>
    <t>66</t>
  </si>
  <si>
    <t>751514123</t>
  </si>
  <si>
    <t>Montáž oblouku do plechového potrubí čtyřhranného s přírubou přes 0,770 do 0,840 m2</t>
  </si>
  <si>
    <t>82016012</t>
  </si>
  <si>
    <t>Montáž oblouku do plechového potrubí čtyřhranného s přírubou, průřezu přes 0,770 do 0,840 m2</t>
  </si>
  <si>
    <t>https://podminky.urs.cz/item/CS_URS_2023_01/751514123</t>
  </si>
  <si>
    <t>2 "ks, oblouk 90° 1250X630"</t>
  </si>
  <si>
    <t>1 "ks, oblouk 90° 1000X800"</t>
  </si>
  <si>
    <t>67</t>
  </si>
  <si>
    <t>42982308</t>
  </si>
  <si>
    <t>oblouk čtyřhranný Pz průřez do 0,79m2</t>
  </si>
  <si>
    <t>269459739</t>
  </si>
  <si>
    <t>68</t>
  </si>
  <si>
    <t>751514423</t>
  </si>
  <si>
    <t>Montáž přechodu osového nebo pravoúhlého do plechového potrubí čtyřhranného s přírubou přes 0,770 do 0,840 m2</t>
  </si>
  <si>
    <t>1248064383</t>
  </si>
  <si>
    <t>Montáž přechodu osového nebo pravoúhlého do plechového potrubí čtyřhranného s přírubou, průřezu přes 0,770 do 0,840 m2</t>
  </si>
  <si>
    <t>https://podminky.urs.cz/item/CS_URS_2023_01/751514423</t>
  </si>
  <si>
    <t xml:space="preserve">1 "ks, Přechodový kus 1250x630 na D 560 " </t>
  </si>
  <si>
    <t xml:space="preserve">1 "ks, Přechodový kus 1000x800 na D 560 " </t>
  </si>
  <si>
    <t>2 "ks, T-kus 1000x800 na 2x 1000x500"</t>
  </si>
  <si>
    <t>69</t>
  </si>
  <si>
    <t>42982208</t>
  </si>
  <si>
    <t>přechod čtyřhranný Pz průřez do 0,79m2</t>
  </si>
  <si>
    <t>1638360411</t>
  </si>
  <si>
    <t xml:space="preserve">1 "Přechodový kus 1250x630 na D 560 " </t>
  </si>
  <si>
    <t xml:space="preserve">1 "Přechodový kus 1000x800 na D 560 " </t>
  </si>
  <si>
    <t>1,5*2 "T-kus 1000x800 na 2x 1000x500"</t>
  </si>
  <si>
    <t>70</t>
  </si>
  <si>
    <t>751514580</t>
  </si>
  <si>
    <t>Montáž spojky do plechového potrubí vnitřní, vnější pružné kruhové s přírubou D přes 500 do 600 mm</t>
  </si>
  <si>
    <t>-177238718</t>
  </si>
  <si>
    <t>Montáž spojky do plechového potrubí pružné kruhové s přírubou, průměru přes 500 do 600 mm</t>
  </si>
  <si>
    <t>https://podminky.urs.cz/item/CS_URS_2023_01/751514580</t>
  </si>
  <si>
    <t>1+2</t>
  </si>
  <si>
    <t>71</t>
  </si>
  <si>
    <t>42975269</t>
  </si>
  <si>
    <t>spojka potrubí k ventilátoru pružná, Pz příruba s PVC a PA tkaninou D 560mm</t>
  </si>
  <si>
    <t>1280609306</t>
  </si>
  <si>
    <t>72</t>
  </si>
  <si>
    <t>998751101</t>
  </si>
  <si>
    <t>Přesun hmot tonážní pro vzduchotechniku v objektech výšky do 12 m</t>
  </si>
  <si>
    <t>82291410</t>
  </si>
  <si>
    <t>Přesun hmot pro vzduchotechniku stanovený z hmotnosti přesunovaného materiálu vodorovná dopravní vzdálenost do 100 m v objektech výšky do 12 m</t>
  </si>
  <si>
    <t>73</t>
  </si>
  <si>
    <t>-372499555</t>
  </si>
  <si>
    <t>"Z6 - viz D.1.4.5.17" 3,60</t>
  </si>
  <si>
    <t>"Z7 - viz D.1.4.5.17" 1,75</t>
  </si>
  <si>
    <t>"Z8 - viz D.1.4.5.17" 2,50</t>
  </si>
  <si>
    <t>"Z9 - viz D.1.4.5.17" 0,85</t>
  </si>
  <si>
    <t>"Z10 - viz D.1.4.5.17" 17,00</t>
  </si>
  <si>
    <t>"Z12 - viz D.1.4.5.18" 9,5</t>
  </si>
  <si>
    <t>"Z14 - viz D.1.4.5.19 ... 2 ks" 2,25*2</t>
  </si>
  <si>
    <t>"Z15 - viz D.1.4.5.19" 3,0</t>
  </si>
  <si>
    <t>74</t>
  </si>
  <si>
    <t>Z6 - dodávka ocelového trubkového zábradlí, vč. povrchové úpravy - žárové zinkování</t>
  </si>
  <si>
    <t>-1298895106</t>
  </si>
  <si>
    <t>48,5 "kg"*1 "ks"</t>
  </si>
  <si>
    <t>75</t>
  </si>
  <si>
    <t>Z7 - dodávka ocelového trubkového zábradlí, vč. povrchové úpravy - žárové zinkování</t>
  </si>
  <si>
    <t>1726173836</t>
  </si>
  <si>
    <t>32,4 "kg"*1 "ks"</t>
  </si>
  <si>
    <t>76</t>
  </si>
  <si>
    <t>76799-R10.3</t>
  </si>
  <si>
    <t>Z8 - dodávka ocelového trubkového zábradlí, vč. povrchové úpravy - žárové zinkování</t>
  </si>
  <si>
    <t>-1230048657</t>
  </si>
  <si>
    <t>45,5 "kg"*1 "ks"</t>
  </si>
  <si>
    <t>77</t>
  </si>
  <si>
    <t>76799-R10.4</t>
  </si>
  <si>
    <t>Z9 - dodávka ocelového trubkového zábradlí, vč. povrchové úpravy - žárové zinkování</t>
  </si>
  <si>
    <t>-1117744563</t>
  </si>
  <si>
    <t>21,6 "kg"*1 "ks"</t>
  </si>
  <si>
    <t>78</t>
  </si>
  <si>
    <t>76799-R10.5</t>
  </si>
  <si>
    <t>Z10 - dodávka ocelového trubkového zábradlí, vč. povrchové úpravy - žárové zinkování</t>
  </si>
  <si>
    <t>-630786415</t>
  </si>
  <si>
    <t>253,0 "kg"*1 "ks"</t>
  </si>
  <si>
    <t>79</t>
  </si>
  <si>
    <t>76799-R10.7</t>
  </si>
  <si>
    <t>Z12 - dodávka ocelového trubkového zábradlí, vč. povrchové úpravy - žárové zinkování</t>
  </si>
  <si>
    <t>545136055</t>
  </si>
  <si>
    <t>Viz D.1.4.5.18</t>
  </si>
  <si>
    <t>150,0 "kg"*1 "ks"</t>
  </si>
  <si>
    <t>80</t>
  </si>
  <si>
    <t>76799-R10.9</t>
  </si>
  <si>
    <t>Z14 - dodávka ocelového trubkového zábradlí, vč. povrchové úpravy - žárové zinkování</t>
  </si>
  <si>
    <t>1844047771</t>
  </si>
  <si>
    <t>Viz D.1.4.5.19</t>
  </si>
  <si>
    <t>71,8 "kg"*1 "ks"</t>
  </si>
  <si>
    <t>81</t>
  </si>
  <si>
    <t>76799-R10.10</t>
  </si>
  <si>
    <t>Z15 - dodávka ocelového trubkového zábradlí, vč. povrchové úpravy - žárové zinkování</t>
  </si>
  <si>
    <t>-378199032</t>
  </si>
  <si>
    <t>47,0"kg"*1 "ks"</t>
  </si>
  <si>
    <t>82</t>
  </si>
  <si>
    <t>767220130</t>
  </si>
  <si>
    <t>Montáž zábradlí schodišťového hm nad 25 kg z trubek do zdi</t>
  </si>
  <si>
    <t>-154196567</t>
  </si>
  <si>
    <t>Montáž schodišťového zábradlí z trubek nebo tenkostěnných profilů do zdiva, hmotnosti 1 m zábradlí přes 25 kg</t>
  </si>
  <si>
    <t>https://podminky.urs.cz/item/CS_URS_2023_01/767220130</t>
  </si>
  <si>
    <t>"Z11 - schodišťové" 5,88</t>
  </si>
  <si>
    <t>"Z13 - schodišťové" 7,7*2</t>
  </si>
  <si>
    <t>83</t>
  </si>
  <si>
    <t>76799-R10.6</t>
  </si>
  <si>
    <t>Z11 - dodávka ocelového trubkového zábradlí, vč. povrchové úpravy - žárové zinkování</t>
  </si>
  <si>
    <t>-964912531</t>
  </si>
  <si>
    <t>86,0 "kg"*1 "ks"</t>
  </si>
  <si>
    <t>84</t>
  </si>
  <si>
    <t>76799-R10.8</t>
  </si>
  <si>
    <t>Z13 - dodávka ocelového trubkového zábradlí, vč. povrchové úpravy - žárové zinkování</t>
  </si>
  <si>
    <t>1129604518</t>
  </si>
  <si>
    <t>226,0 "kg"*1 "ks"</t>
  </si>
  <si>
    <t>85</t>
  </si>
  <si>
    <t>767832122R</t>
  </si>
  <si>
    <t>Montáž venkovních žebříků do betonu bez suchovodu</t>
  </si>
  <si>
    <t>853374932</t>
  </si>
  <si>
    <t>Montáž venkovních požárních žebříků do betonu bez suchovodu</t>
  </si>
  <si>
    <t>"M4 - žebřík" 3,28</t>
  </si>
  <si>
    <t>"M5 - žebřík " 6,43</t>
  </si>
  <si>
    <t>"M6 - žebřík " 3,00*2"ks"</t>
  </si>
  <si>
    <t>"M7 - žebřík" 2,285</t>
  </si>
  <si>
    <t>86</t>
  </si>
  <si>
    <t>767-R03.4</t>
  </si>
  <si>
    <t>M4 - žebřík na výtoku MVE, vč. povrchové úpravy - žárové zinkování</t>
  </si>
  <si>
    <t>-525984014</t>
  </si>
  <si>
    <t>"M4 - viz D.1.4.5.14" 53,50</t>
  </si>
  <si>
    <t>87</t>
  </si>
  <si>
    <t>767-R03.5</t>
  </si>
  <si>
    <t>M5 - žebřík do šachty vyčerpání HO, vč. povrchové úpravy - žárové zinkování</t>
  </si>
  <si>
    <t>-127336337</t>
  </si>
  <si>
    <t>"M5 - viz D.1.4.5.14" 85,8</t>
  </si>
  <si>
    <t>88</t>
  </si>
  <si>
    <t>767-R03.6</t>
  </si>
  <si>
    <t>M6 - žebřík do šachty hrazení RZ, vč. povrchové úpravy - žárové zinkování</t>
  </si>
  <si>
    <t>1316595902</t>
  </si>
  <si>
    <t>"M6 - viz D.1.4.5.14" 40,5*2 "ks"</t>
  </si>
  <si>
    <t>89</t>
  </si>
  <si>
    <t>767-R03.7</t>
  </si>
  <si>
    <t>M7 - žebřík do šachty jalováku, vč. povrchové úpravy - žárové zinkování</t>
  </si>
  <si>
    <t>-578054299</t>
  </si>
  <si>
    <t>"M7 - viz D.1.4.5.14" 31,0</t>
  </si>
  <si>
    <t>90</t>
  </si>
  <si>
    <t>767861011</t>
  </si>
  <si>
    <t>Montáž vnitřních kovových žebříků přímých dl přes 2 do 5 m kotvených do betonu</t>
  </si>
  <si>
    <t>1482495293</t>
  </si>
  <si>
    <t>Montáž vnitřních kovových žebříků přímých délky přes 2 do 5 m, ukotvených do betonu</t>
  </si>
  <si>
    <t>https://podminky.urs.cz/item/CS_URS_2023_01/767861011</t>
  </si>
  <si>
    <t>"M3 - žebřík délky 3,20m" 1</t>
  </si>
  <si>
    <t>91</t>
  </si>
  <si>
    <t>767-R03.3</t>
  </si>
  <si>
    <t>M3 - žebřík ve strojovně MVE - dole, vč. povrchové úpravy - žárové zinkování</t>
  </si>
  <si>
    <t>-1997243832</t>
  </si>
  <si>
    <t>"M3 - viz D.1.4.5.14" 66,0</t>
  </si>
  <si>
    <t>92</t>
  </si>
  <si>
    <t>767995111</t>
  </si>
  <si>
    <t>Montáž atypických zámečnických konstrukcí hm do 5 kg</t>
  </si>
  <si>
    <t>1258932933</t>
  </si>
  <si>
    <t>Montáž ostatních atypických zámečnických konstrukcí hmotnosti do 5 kg</t>
  </si>
  <si>
    <t>https://podminky.urs.cz/item/CS_URS_2023_01/767995111</t>
  </si>
  <si>
    <t>Viz D.1.4.5.21</t>
  </si>
  <si>
    <t>"K3" 21,600</t>
  </si>
  <si>
    <t>"K5" 72,000</t>
  </si>
  <si>
    <t>"K7" 220,000</t>
  </si>
  <si>
    <t>"K8" 182,000</t>
  </si>
  <si>
    <t>"K9" 22,400</t>
  </si>
  <si>
    <t>"K10" 1,400</t>
  </si>
  <si>
    <t>"K11" 20,400</t>
  </si>
  <si>
    <t>93</t>
  </si>
  <si>
    <t>767-R08.03</t>
  </si>
  <si>
    <t>K3 - kotevní deska 100x300x10 se 2 přivařenými kotvami ∅20-250, ocel, bez nátěru</t>
  </si>
  <si>
    <t>405141346</t>
  </si>
  <si>
    <t>Viz přílohu D.1.4.5.21</t>
  </si>
  <si>
    <t>3,6 "kg/ks" * 6 "ks"</t>
  </si>
  <si>
    <t>94</t>
  </si>
  <si>
    <t>767-R08.05</t>
  </si>
  <si>
    <t>K5 - kotevní deska 100x225x10 se 2 přivařenými kotvami ∅20-250, ocel, bez nátěru</t>
  </si>
  <si>
    <t>1986719972</t>
  </si>
  <si>
    <t>3,0 "kg/ks" * 24 "ks"</t>
  </si>
  <si>
    <t>95</t>
  </si>
  <si>
    <t>767-R08.07</t>
  </si>
  <si>
    <t>K7 - kotevní deska 100x400x10 se 3 přivařenými kotvami ∅20-250, ocel, bez nátěru</t>
  </si>
  <si>
    <t>1149790256</t>
  </si>
  <si>
    <t>5,0 "kg/ks" * 44 "ks"</t>
  </si>
  <si>
    <t>96</t>
  </si>
  <si>
    <t>767-R08.08</t>
  </si>
  <si>
    <t>K8 - kotevní deska 100x175x10 se 2 přivařenými kotvami ∅20-250, ocel, bez nátěru</t>
  </si>
  <si>
    <t>-161085444</t>
  </si>
  <si>
    <t>2,6 "kg/ks" * 70 "ks"</t>
  </si>
  <si>
    <t>97</t>
  </si>
  <si>
    <t>767-R08.09</t>
  </si>
  <si>
    <t>K9 - kotevní deska 100x250x10 se 2 přivařenými kotvami ∅20-250, ocel, bez nátěru</t>
  </si>
  <si>
    <t>1825739335</t>
  </si>
  <si>
    <t>3,2 "kg/ks" * 7 "ks"</t>
  </si>
  <si>
    <t>98</t>
  </si>
  <si>
    <t>767-R08.10</t>
  </si>
  <si>
    <t>K10 - kotevní deska 100x100x10 s 1 přivařenou kotvou ∅20-250, ocel, bez nátěru</t>
  </si>
  <si>
    <t>-980619761</t>
  </si>
  <si>
    <t>1,4 "kg/ks" * 1 "ks"</t>
  </si>
  <si>
    <t>99</t>
  </si>
  <si>
    <t>767-R08.11</t>
  </si>
  <si>
    <t>K11 - kotevní deska 100x270x10 se 2 přivařenými kotvami ∅20-250, ocel, bez nátěru</t>
  </si>
  <si>
    <t>384902072</t>
  </si>
  <si>
    <t>3,4 "kg/ks" * 6 "ks"</t>
  </si>
  <si>
    <t>100</t>
  </si>
  <si>
    <t>767995112</t>
  </si>
  <si>
    <t>Montáž atypických zámečnických konstrukcí hm přes 5 do 10 kg</t>
  </si>
  <si>
    <t>133208908</t>
  </si>
  <si>
    <t>Montáž ostatních atypických zámečnických konstrukcí hmotnosti přes 5 do 10 kg</t>
  </si>
  <si>
    <t>https://podminky.urs.cz/item/CS_URS_2023_01/767995112</t>
  </si>
  <si>
    <t>Viz D.1.4.5.7 a D.1.4.5.21</t>
  </si>
  <si>
    <t>"D7.2 - Kryty nad jímkou vyčerpání HO s rámem" 6,65</t>
  </si>
  <si>
    <t>"K2" 165,600</t>
  </si>
  <si>
    <t>"K4" 43,200</t>
  </si>
  <si>
    <t>"K6" 12,400</t>
  </si>
  <si>
    <t>101</t>
  </si>
  <si>
    <t>767-R04.7.2</t>
  </si>
  <si>
    <t>D7.2 - Kryty nad jímkou vyčerpání HO s rámem, vč. povrchové úpravy - žárové zinkování</t>
  </si>
  <si>
    <t>-496619222</t>
  </si>
  <si>
    <t>D7.1 - Kryty nad jímkou vyčerpání HO s rámem, vč. povrchové úpravy - žárové zinkování</t>
  </si>
  <si>
    <t>102</t>
  </si>
  <si>
    <t>767-R08.02</t>
  </si>
  <si>
    <t>K2 - kotevní deska 200x200x20 se 2 přivařenými kotvami ∅20-250, ocel, bez nátěru</t>
  </si>
  <si>
    <t>133516237</t>
  </si>
  <si>
    <t>6,9 "kg/ks" * 24 "ks"</t>
  </si>
  <si>
    <t>103</t>
  </si>
  <si>
    <t>767-R08.04</t>
  </si>
  <si>
    <t>K4 - kotevní deska 100x450x10 se 3 přivařenými kotvami ∅20-250, ocel, bez nátěru</t>
  </si>
  <si>
    <t>1190594657</t>
  </si>
  <si>
    <t>5,4 "kg/ks" * 8 "ks"</t>
  </si>
  <si>
    <t>104</t>
  </si>
  <si>
    <t>767-R08.06</t>
  </si>
  <si>
    <t>K6 - kotevní deska 100x550x10 se 3 přivařenými kotvami ∅20-250, ocel, bez nátěru</t>
  </si>
  <si>
    <t>239724528</t>
  </si>
  <si>
    <t>6,2 "kg/ks" * 2 "ks"</t>
  </si>
  <si>
    <t>105</t>
  </si>
  <si>
    <t>767995113</t>
  </si>
  <si>
    <t>Montáž atypických zámečnických konstrukcí hm přes 10 do 20 kg</t>
  </si>
  <si>
    <t>1794434756</t>
  </si>
  <si>
    <t>Montáž ostatních atypických zámečnických konstrukcí hmotnosti přes 10 do 20 kg</t>
  </si>
  <si>
    <t>https://podminky.urs.cz/item/CS_URS_2023_01/767995113</t>
  </si>
  <si>
    <t xml:space="preserve"> Viz D.1.4.5.9 a D.1.4.5.21</t>
  </si>
  <si>
    <t>"D9 - kryty šachty snímání hladin s rámem" 12,7*4 "ks"</t>
  </si>
  <si>
    <t>"K1" 116,800</t>
  </si>
  <si>
    <t>"K12" 365,200</t>
  </si>
  <si>
    <t>106</t>
  </si>
  <si>
    <t>767-R04.9</t>
  </si>
  <si>
    <t>D9 - kryty šachty snímání hladin s rámem, vč. povrchové úpravy - žárové zinkování</t>
  </si>
  <si>
    <t>1423217548</t>
  </si>
  <si>
    <t>107</t>
  </si>
  <si>
    <t>767-R08.01</t>
  </si>
  <si>
    <t>K1 - kotevní deska 100x1800x10 se 7 přivařenými kotvami ∅20-200, ocel, bez nátěru</t>
  </si>
  <si>
    <t>-1572005846</t>
  </si>
  <si>
    <t>14,6 "kg/ks" * 8 "ks"</t>
  </si>
  <si>
    <t>108</t>
  </si>
  <si>
    <t>767-R08.12</t>
  </si>
  <si>
    <t>K12 - kotevní deska 300x300x20 se 4 přivařenými kotvami ∅20-250, ocel, bez nátěru</t>
  </si>
  <si>
    <t>428866114</t>
  </si>
  <si>
    <t>16,6 "kg/ks" * 22 "ks"</t>
  </si>
  <si>
    <t>109</t>
  </si>
  <si>
    <t>767995114</t>
  </si>
  <si>
    <t>Montáž atypických zámečnických konstrukcí hm přes 20 do 50 kg</t>
  </si>
  <si>
    <t>995532529</t>
  </si>
  <si>
    <t>Montáž ostatních atypických zámečnických konstrukcí hmotnosti přes 20 do 50 kg</t>
  </si>
  <si>
    <t>https://podminky.urs.cz/item/CS_URS_2023_01/767995114</t>
  </si>
  <si>
    <t xml:space="preserve"> viz  D.1.4.5.3, D.1.4.5.4, D.1.4.5.8, D.1.4.5.21</t>
  </si>
  <si>
    <t>"D3.2 - Kryt jímky vyčerpání PV s rámem" 33,59</t>
  </si>
  <si>
    <t>"D4 - kryt kanálku vyčerpání PV s rámem" 37,6</t>
  </si>
  <si>
    <t>"D8 - kryty vlezu do jalováku s rámem" 21,2</t>
  </si>
  <si>
    <t>"K13" 176,000</t>
  </si>
  <si>
    <t>"K14" 88,000</t>
  </si>
  <si>
    <t>"Montáž konstrukce hrybých česlí - předpokládá se po částech" 1907,84</t>
  </si>
  <si>
    <t>110</t>
  </si>
  <si>
    <t>767-R04.3.2</t>
  </si>
  <si>
    <t>D3.2 - Kryt jímky vyčerpání PV s rámem, vč. povrchové úpravy - žárové zinkování</t>
  </si>
  <si>
    <t>-1354198910</t>
  </si>
  <si>
    <t>D3.1 - Kryt odlučovače oleje s rámem, vč. povrchové úpravy - žárové zinkování</t>
  </si>
  <si>
    <t>111</t>
  </si>
  <si>
    <t>767-R04.4</t>
  </si>
  <si>
    <t>D4 - kryt kanálku vyčerpání PV s rámem, vč. povrchové úpravy - žárové zinkování</t>
  </si>
  <si>
    <t>-831909325</t>
  </si>
  <si>
    <t>112</t>
  </si>
  <si>
    <t>767-R04.8</t>
  </si>
  <si>
    <t>D8 - kryty vlezu do jalováku s rámem, vč. povrchové úpravy - žárové zinkování</t>
  </si>
  <si>
    <t>1438072195</t>
  </si>
  <si>
    <t>113</t>
  </si>
  <si>
    <t>767-R08.13</t>
  </si>
  <si>
    <t>K13 - kotevní deska 250x400x20 se 4 přivařenými kotvami ∅20-520, ocel, bez nátěru</t>
  </si>
  <si>
    <t>-256356301</t>
  </si>
  <si>
    <t>22,0 "kg/ks" * 8 "ks"</t>
  </si>
  <si>
    <t>114</t>
  </si>
  <si>
    <t>767-R08.14</t>
  </si>
  <si>
    <t>K14 - kotevní deska 600x400x20 se 4 přivařenými kotvami ∅20-500, ocel, bez nátěru</t>
  </si>
  <si>
    <t>-118212398</t>
  </si>
  <si>
    <t>44,0 "kg/ks" * 2 "ks"</t>
  </si>
  <si>
    <t>115</t>
  </si>
  <si>
    <t>767-R13</t>
  </si>
  <si>
    <t>konstrukce hrubých česlí, vč. povrchové úpravy - žárové zinkování</t>
  </si>
  <si>
    <t>1605628819</t>
  </si>
  <si>
    <t>1907,84 "viz přílohu D.1.4.5.28"</t>
  </si>
  <si>
    <t>116</t>
  </si>
  <si>
    <t>1432045002</t>
  </si>
  <si>
    <t>Viz D.1.4.5.3, D.1.4.5.5 a D.1.4.5.7</t>
  </si>
  <si>
    <t>"D3.1 - Kryt odlučovače oleje s rámem" 72,07</t>
  </si>
  <si>
    <t>"D5 - kryt výklenku v podlaze 186,30 s rámem" 52,2</t>
  </si>
  <si>
    <t>"D7.1 - kryty nad jímkou vyčerpání HO s rámem" 43,25</t>
  </si>
  <si>
    <t>117</t>
  </si>
  <si>
    <t>767-R04.3.1</t>
  </si>
  <si>
    <t>266413938</t>
  </si>
  <si>
    <t>"D3 - kryt nad vyčerpáním PV s rámem " 72,07</t>
  </si>
  <si>
    <t>118</t>
  </si>
  <si>
    <t>767-R04.5</t>
  </si>
  <si>
    <t>D5 - kryt výklenku v podlaze s rámem, vč. povrchové úpravy - žárové zinkování</t>
  </si>
  <si>
    <t>-824875650</t>
  </si>
  <si>
    <t>D5 - kryt výklenku v podlaze 186,30 s rámem, vč. povrchové úpravy - žárové zinkování</t>
  </si>
  <si>
    <t>"D5 - kryt výklenku v podlaze s rámem" 52,2</t>
  </si>
  <si>
    <t>119</t>
  </si>
  <si>
    <t>767-R04.7.1</t>
  </si>
  <si>
    <t>-1468785618</t>
  </si>
  <si>
    <t>"D7.1 - Kryty nad jímkou vyčerpání HO s rámem" 43,25</t>
  </si>
  <si>
    <t>120</t>
  </si>
  <si>
    <t>767995115R</t>
  </si>
  <si>
    <t>Montáž atypických zámečnických konstrukcí z nerezi</t>
  </si>
  <si>
    <t>-1988166754</t>
  </si>
  <si>
    <t>"RR - potrubí migrace ryb" 92,5</t>
  </si>
  <si>
    <t>121</t>
  </si>
  <si>
    <t>767-R07</t>
  </si>
  <si>
    <t>RR - potrubí migrace ryb z nerezové ocely 1.4301 tr. ∅204x2</t>
  </si>
  <si>
    <t>1668959474</t>
  </si>
  <si>
    <t>Poznámka k položce:_x000D_
Nerezové potrubí (1.4301)  ∅ 204/2 mm délky 6,8 m, nerezová betonářská ocel, plech</t>
  </si>
  <si>
    <t>122</t>
  </si>
  <si>
    <t>767995116</t>
  </si>
  <si>
    <t>Montáž atypických zámečnických konstrukcí hm přes 100 do 250 kg</t>
  </si>
  <si>
    <t>139993176</t>
  </si>
  <si>
    <t>Montáž ostatních atypických zámečnických konstrukcí hmotnosti přes 100 do 250 kg</t>
  </si>
  <si>
    <t>https://podminky.urs.cz/item/CS_URS_2023_01/767995116</t>
  </si>
  <si>
    <t xml:space="preserve"> viz D.1.4.5.6</t>
  </si>
  <si>
    <t>"D6 - kryty nad hrazením savek 186,20 s rámem" 146,0</t>
  </si>
  <si>
    <t>123</t>
  </si>
  <si>
    <t>767-R04.6</t>
  </si>
  <si>
    <t>D6 - kryty nad hrazením savek 186,20 s rámem, vč. povrchové úpravy - žárové zinkování</t>
  </si>
  <si>
    <t>684920184</t>
  </si>
  <si>
    <t>D6 - kryty nad hrazením savek s rámem, vč. povrchové úpravy - žárové zinkování</t>
  </si>
  <si>
    <t>"D6 - kryty nad hrazením savek s rámem" 146,0</t>
  </si>
  <si>
    <t>124</t>
  </si>
  <si>
    <t>767995117</t>
  </si>
  <si>
    <t>Montáž atypických zámečnických konstrukcí hm přes 250 do 500 kg</t>
  </si>
  <si>
    <t>358485558</t>
  </si>
  <si>
    <t>Montáž ostatních atypických zámečnických konstrukcí hmotnosti přes 250 do 500 kg</t>
  </si>
  <si>
    <t>https://podminky.urs.cz/item/CS_URS_2023_01/767995117</t>
  </si>
  <si>
    <t xml:space="preserve"> viz D.1.4.5.2 a D.1.4.5.16</t>
  </si>
  <si>
    <t>"D2 - kryt nad RZ tabulemi s rámy" 270,2</t>
  </si>
  <si>
    <t>"Z2 - Schody v MVE - dolní" 326,5</t>
  </si>
  <si>
    <t>125</t>
  </si>
  <si>
    <t>767-R04.2</t>
  </si>
  <si>
    <t>D2 - kryt nad RZ tabulemi s rými, vč. povrchové úpravy - žárové zinkování</t>
  </si>
  <si>
    <t>-90348076</t>
  </si>
  <si>
    <t>126</t>
  </si>
  <si>
    <t>767-R09.2</t>
  </si>
  <si>
    <t>Z2 - Schody v MVE - dolní, vč. povrchové úpravy - žárové zinkování</t>
  </si>
  <si>
    <t>1432622528</t>
  </si>
  <si>
    <t>"Z2 - viz D1.4.5.16" 326,5</t>
  </si>
  <si>
    <t>127</t>
  </si>
  <si>
    <t>669036306</t>
  </si>
  <si>
    <t>771</t>
  </si>
  <si>
    <t>Podlahy z dlaždic</t>
  </si>
  <si>
    <t>128</t>
  </si>
  <si>
    <t>771474112</t>
  </si>
  <si>
    <t>Montáž soklů z dlaždic keramických rovných flexibilní lepidlo v přes 65 do 90 mm</t>
  </si>
  <si>
    <t>-662826263</t>
  </si>
  <si>
    <t>Montáž soklů z dlaždic keramických lepených flexibilním lepidlem rovných, výšky přes 65 do 90 mm</t>
  </si>
  <si>
    <t>129</t>
  </si>
  <si>
    <t>59761416</t>
  </si>
  <si>
    <t>sokl-dlažba keramická slinutá hladká do interiéru i exteriéru 300x80mm</t>
  </si>
  <si>
    <t>1360528702</t>
  </si>
  <si>
    <t>sokl*3</t>
  </si>
  <si>
    <t>Rozpad figury: sokl</t>
  </si>
  <si>
    <t>59,4*1,837 'Přepočtené koeficientem množství</t>
  </si>
  <si>
    <t>130</t>
  </si>
  <si>
    <t>771574243</t>
  </si>
  <si>
    <t>Montáž podlah keramických pro mechanické zatížení hladkých lepených flexibilním lepidlem přes 9 do 12 ks/m2</t>
  </si>
  <si>
    <t>1128698009</t>
  </si>
  <si>
    <t>Montáž podlah z dlaždic keramických lepených flexibilním lepidlem maloformátových pro vysoké mechanické zatížení hladkých přes 9 do 12 ks/m2</t>
  </si>
  <si>
    <t>https://podminky.urs.cz/item/CS_URS_2023_01/771574243</t>
  </si>
  <si>
    <t>13,1 "kota 184,1"</t>
  </si>
  <si>
    <t>21,4 "kota 180,9"</t>
  </si>
  <si>
    <t>26,8 "kota 181,7"</t>
  </si>
  <si>
    <t>131</t>
  </si>
  <si>
    <t>59761434</t>
  </si>
  <si>
    <t>dlažba keramická slinutá hladká do interiéru i exteriéru pro vysoké mechanické namáhání přes 9 do 12ks/m2</t>
  </si>
  <si>
    <t>-1704846327</t>
  </si>
  <si>
    <t>Rozpad figury: dlazba</t>
  </si>
  <si>
    <t>61,3*1,15 'Přepočtené koeficientem množství</t>
  </si>
  <si>
    <t>132</t>
  </si>
  <si>
    <t>998771101</t>
  </si>
  <si>
    <t>Přesun hmot tonážní pro podlahy z dlaždic v objektech v do 6 m</t>
  </si>
  <si>
    <t>-1148175479</t>
  </si>
  <si>
    <t>Přesun hmot pro podlahy z dlaždic stanovený z hmotnosti přesunovaného materiálu vodorovná dopravní vzdálenost do 50 m v objektech výšky do 6 m</t>
  </si>
  <si>
    <t>https://podminky.urs.cz/item/CS_URS_2023_01/998771101</t>
  </si>
  <si>
    <t>784</t>
  </si>
  <si>
    <t>Dokončovací práce - malby a tapety</t>
  </si>
  <si>
    <t>133</t>
  </si>
  <si>
    <t>784-R001</t>
  </si>
  <si>
    <t>Nátěr vnitřních stěn a stropů na akrylátové bázi (nátěr pohledového betonu)</t>
  </si>
  <si>
    <t>-373110439</t>
  </si>
  <si>
    <t>Poznámka k položce:_x000D_
Měrná jednotka 1 m2 fasády. Počet vrstev nátěru dle konkrétního nátěrového systému.</t>
  </si>
  <si>
    <t>stěny</t>
  </si>
  <si>
    <t>1,8*19,8+1,24*4,3</t>
  </si>
  <si>
    <t>37,0"m2"+21,71"m2"</t>
  </si>
  <si>
    <t>7,5*4,2</t>
  </si>
  <si>
    <t>Strop</t>
  </si>
  <si>
    <t>29,2</t>
  </si>
  <si>
    <t>malba</t>
  </si>
  <si>
    <t>asf_pas</t>
  </si>
  <si>
    <t>Střešní krytina s asf pásů</t>
  </si>
  <si>
    <t>60,56</t>
  </si>
  <si>
    <t>399,464</t>
  </si>
  <si>
    <t>136,04</t>
  </si>
  <si>
    <t>31,05</t>
  </si>
  <si>
    <t>izol_strech</t>
  </si>
  <si>
    <t>Tepelná izolace střechy</t>
  </si>
  <si>
    <t>108,8</t>
  </si>
  <si>
    <t>leseni_podlahy</t>
  </si>
  <si>
    <t>368,36</t>
  </si>
  <si>
    <t>916,794</t>
  </si>
  <si>
    <t>27,5</t>
  </si>
  <si>
    <t>SO 02.2 - Strojovna MVE – horní stavba</t>
  </si>
  <si>
    <t xml:space="preserve">    712 - Povlakové krytiny</t>
  </si>
  <si>
    <t xml:space="preserve">    713 - Izolace tepelné</t>
  </si>
  <si>
    <t xml:space="preserve">    764 - Konstrukce klempířské</t>
  </si>
  <si>
    <t>2030148978</t>
  </si>
  <si>
    <t>15,21</t>
  </si>
  <si>
    <t>2,54</t>
  </si>
  <si>
    <t>10,58</t>
  </si>
  <si>
    <t>10,64</t>
  </si>
  <si>
    <t>11,48</t>
  </si>
  <si>
    <t>5,58</t>
  </si>
  <si>
    <t>6,66</t>
  </si>
  <si>
    <t>2,16</t>
  </si>
  <si>
    <t>1,26</t>
  </si>
  <si>
    <t>1,51</t>
  </si>
  <si>
    <t>18,58</t>
  </si>
  <si>
    <t>22,79</t>
  </si>
  <si>
    <t>4,42</t>
  </si>
  <si>
    <t>1,87</t>
  </si>
  <si>
    <t>0,31</t>
  </si>
  <si>
    <t>-841954357</t>
  </si>
  <si>
    <t>0,24</t>
  </si>
  <si>
    <t>0,19</t>
  </si>
  <si>
    <t>2054153575</t>
  </si>
  <si>
    <t>Stěny</t>
  </si>
  <si>
    <t>30,5*3,3+7,3*1,3 +0,4*3,3*4"vnější"</t>
  </si>
  <si>
    <t>34,2*3,3"vnitřní"</t>
  </si>
  <si>
    <t>72,8"m2"-2*13,7"m2" "MVE"</t>
  </si>
  <si>
    <t>11,0"m2"+0,2*29 "podbednění atik"</t>
  </si>
  <si>
    <t>Atiky</t>
  </si>
  <si>
    <t>2*0,85*16,2 +2*0,55*17,8</t>
  </si>
  <si>
    <t>0,85*41+0,55*39,4</t>
  </si>
  <si>
    <t>0,85*3,44+0,55*4,4</t>
  </si>
  <si>
    <t>311862616</t>
  </si>
  <si>
    <t>348948308</t>
  </si>
  <si>
    <t>Viz příloha D.1.6.1.3 a D.1.6.1.4</t>
  </si>
  <si>
    <t>C3037*145 "kg/m3" /1000</t>
  </si>
  <si>
    <t>-1810864570</t>
  </si>
  <si>
    <t>11,3*4,0*2</t>
  </si>
  <si>
    <t>2,0*9,2</t>
  </si>
  <si>
    <t>-1662939391</t>
  </si>
  <si>
    <t>924342136</t>
  </si>
  <si>
    <t>-498608690</t>
  </si>
  <si>
    <t>https://podminky.urs.cz/item/CS_URS_2023_01/943121111</t>
  </si>
  <si>
    <t>70,5"m2"*7,3 "vnitřní"</t>
  </si>
  <si>
    <t>9,2*1,7*9,6 "vnější"</t>
  </si>
  <si>
    <t>18*4,0*3,5 "v rybochodu"</t>
  </si>
  <si>
    <t>1792207931</t>
  </si>
  <si>
    <t>https://podminky.urs.cz/item/CS_URS_2023_01/943121211</t>
  </si>
  <si>
    <t>leseni_tezke*60</t>
  </si>
  <si>
    <t>1436135176</t>
  </si>
  <si>
    <t>949211111</t>
  </si>
  <si>
    <t>Montáž lešeňové podlahy s příčníky pro trubková lešení v do 10 m</t>
  </si>
  <si>
    <t>1541974929</t>
  </si>
  <si>
    <t>Montáž lešeňové podlahy pro trubková lešení z fošen, prken nebo dřevěných sbíjených lešeňových dílců s příčníky nebo podélníky, ve výšce do 10 m</t>
  </si>
  <si>
    <t>https://podminky.urs.cz/item/CS_URS_2023_01/949211111</t>
  </si>
  <si>
    <t>18*3,5*2 "v rybochodu"</t>
  </si>
  <si>
    <t>34,2*1,2*4 "vnitřní MVE"</t>
  </si>
  <si>
    <t>9,2*1,7*5 "vnější MVE"</t>
  </si>
  <si>
    <t>949211211</t>
  </si>
  <si>
    <t>Příplatek k lešeňové podlaze s příčníky pro trubková lešení za první a ZKD den použití</t>
  </si>
  <si>
    <t>-992934363</t>
  </si>
  <si>
    <t>Montáž lešeňové podlahy pro trubková lešení Příplatek za první a každý další den použití lešení k ceně -1111 nebo -1112</t>
  </si>
  <si>
    <t>https://podminky.urs.cz/item/CS_URS_2023_01/949211211</t>
  </si>
  <si>
    <t>leseni_podlahy*60</t>
  </si>
  <si>
    <t>Rozpad figury: leseni_podlahy</t>
  </si>
  <si>
    <t>9533-R01</t>
  </si>
  <si>
    <t>Dodávka a montáž hliníkového okna 2,0 x 0,8 m s izolačním dvojsklem</t>
  </si>
  <si>
    <t>-1892136614</t>
  </si>
  <si>
    <t>Dodávka a montáž hliníkového okna 2,0 x 0,8 m s izolačním dvojsklem, vč. parapetu</t>
  </si>
  <si>
    <t>9533-R02</t>
  </si>
  <si>
    <t>Dodávka a montáž hliníkového okna 1,0 x 0,8 m s izolačním dvojsklem</t>
  </si>
  <si>
    <t>-1051629762</t>
  </si>
  <si>
    <t>Dodávka a montáž hliníkového okna 1,0 x 0,8 m s izolačním dvojsklem, vč. parapetu</t>
  </si>
  <si>
    <t>9533-R03</t>
  </si>
  <si>
    <t xml:space="preserve">Dodávka a vstupních jednokřídlých tlakových dveří 2,0 x 1,2 m, vč. rámu </t>
  </si>
  <si>
    <t>-119380882</t>
  </si>
  <si>
    <t>-1905798665</t>
  </si>
  <si>
    <t>9-R119</t>
  </si>
  <si>
    <t>Dodávka a montáž litinového poklopu teleskopického s litinovou mříží a manžetou D400 B125</t>
  </si>
  <si>
    <t>-1658222497</t>
  </si>
  <si>
    <t>P10.2</t>
  </si>
  <si>
    <t>9-R120</t>
  </si>
  <si>
    <t>Dodávka a montáž uzamykatelného poklopu 600mm x 800mm, z pozinkovaného plechu</t>
  </si>
  <si>
    <t>-1489240109</t>
  </si>
  <si>
    <t>D12</t>
  </si>
  <si>
    <t>9-R121</t>
  </si>
  <si>
    <t>Dodávka a montáž nerezového rámu kabelového prostupu s přírubou</t>
  </si>
  <si>
    <t>-2096800639</t>
  </si>
  <si>
    <t>Poznámka k položce:_x000D_
například Roxtex G 4x2 a jiné výrobky odpovídajícího typu</t>
  </si>
  <si>
    <t>P1</t>
  </si>
  <si>
    <t>9-R122</t>
  </si>
  <si>
    <t>Dodávka a montáž zalévací objímky do betonu DN 125</t>
  </si>
  <si>
    <t>1017725303</t>
  </si>
  <si>
    <t>Prostup kabelovou šachtou</t>
  </si>
  <si>
    <t>9-R123</t>
  </si>
  <si>
    <t>Dodávka a montáž zalévací objímky do betonu DN 200</t>
  </si>
  <si>
    <t>519809449</t>
  </si>
  <si>
    <t>-426723131</t>
  </si>
  <si>
    <t>-1684765817</t>
  </si>
  <si>
    <t>18,65 *4 "ks"</t>
  </si>
  <si>
    <t>1248097537</t>
  </si>
  <si>
    <t>18,65 *1 "ks"</t>
  </si>
  <si>
    <t>-1401249040</t>
  </si>
  <si>
    <t>Zřízení betonové kabelové šachty
- beton
- bednění
- výztuž
- podpěrné lešení
- podkladní beton 
- žebřík
- cca 5,6 m3 betonu (z toho cca 1,3 m3 plošná nadbetonávka desky)</t>
  </si>
  <si>
    <t>712</t>
  </si>
  <si>
    <t>Povlakové krytiny</t>
  </si>
  <si>
    <t>712341559</t>
  </si>
  <si>
    <t>Provedení povlakové krytiny střech do 10° pásy NAIP přitavením v plné ploše</t>
  </si>
  <si>
    <t>1607775984</t>
  </si>
  <si>
    <t>Provedení povlakové krytiny střech plochých do 10° pásy přitavením NAIP v plné ploše</t>
  </si>
  <si>
    <t>https://podminky.urs.cz/item/CS_URS_2023_01/712341559</t>
  </si>
  <si>
    <t>viz příl. D.1.2.2.1 až D.1.2.2.10</t>
  </si>
  <si>
    <t>2*asf_pas</t>
  </si>
  <si>
    <t>Rozpad figury: izol_strech</t>
  </si>
  <si>
    <t>60,56 "m2"</t>
  </si>
  <si>
    <t>Rozpad figury: asf_pas</t>
  </si>
  <si>
    <t>62852257R</t>
  </si>
  <si>
    <t>pás asfaltovaný modifikovaný (např. SBS Elastek 50 Special Dekor)</t>
  </si>
  <si>
    <t>1180070150</t>
  </si>
  <si>
    <t>pásy s modifikovaným asfaltem tl. 5,0 mm vložka polyesterové rouno minerální  jemnozrnný posyp</t>
  </si>
  <si>
    <t>asf_pas*1,2 "20% na přesahy a ztratné"</t>
  </si>
  <si>
    <t>628522580R</t>
  </si>
  <si>
    <t>pás asfaltovaný modifikovaný (např. SBS Elastek 40 Combi)</t>
  </si>
  <si>
    <t>835690271</t>
  </si>
  <si>
    <t>pásy s modifikovaným asfaltem tl. 5,2 mm vložka polyesterové rouno a  skleněné mřížky minerální posyp</t>
  </si>
  <si>
    <t>712-R175</t>
  </si>
  <si>
    <t>Dodávka a montáž ukončovací lišty hydroizolace na atice</t>
  </si>
  <si>
    <t>-1162606883</t>
  </si>
  <si>
    <t>Viz příloha D.1.4.2.3</t>
  </si>
  <si>
    <t>39,4+17,8+17,8+4,4</t>
  </si>
  <si>
    <t>998712101</t>
  </si>
  <si>
    <t>Přesun hmot tonážní tonážní pro krytiny povlakové v objektech v do 6 m</t>
  </si>
  <si>
    <t>-702609519</t>
  </si>
  <si>
    <t>Přesun hmot pro povlakové krytiny stanovený z hmotnosti přesunovaného materiálu vodorovná dopravní vzdálenost do 50 m v objektech výšky do 6 m</t>
  </si>
  <si>
    <t>https://podminky.urs.cz/item/CS_URS_2023_01/998712101</t>
  </si>
  <si>
    <t>713</t>
  </si>
  <si>
    <t>Izolace tepelné</t>
  </si>
  <si>
    <t>713121131</t>
  </si>
  <si>
    <t>Montáž izolace tepelné podlah parotěsné reflexní tl do 5 mm</t>
  </si>
  <si>
    <t>-1060856282</t>
  </si>
  <si>
    <t>Montáž tepelné izolace podlah parotěsnými reflexními pásy, tloušťka izolace do 5 mm</t>
  </si>
  <si>
    <t>https://podminky.urs.cz/item/CS_URS_2023_01/713121131</t>
  </si>
  <si>
    <t>R109</t>
  </si>
  <si>
    <t>parozábrana např. ROOFTEK AL SPECIAL MINERAL</t>
  </si>
  <si>
    <t>628842593</t>
  </si>
  <si>
    <t>izol_strech*1,2 "20% na přesahy a ztratné"</t>
  </si>
  <si>
    <t>713141331</t>
  </si>
  <si>
    <t>Montáž izolace tepelné střech plochých lepené za studena zplna, spádová vrstva</t>
  </si>
  <si>
    <t>512183244</t>
  </si>
  <si>
    <t>Montáž tepelné izolace střech plochých spádovými klíny v ploše přilepenými za studena zplna</t>
  </si>
  <si>
    <t>https://podminky.urs.cz/item/CS_URS_2023_01/713141331</t>
  </si>
  <si>
    <t>R110</t>
  </si>
  <si>
    <t>spádová tepelná izolace střechy z EPS tl. 40-200 mm (např. POLYDEK EPS)</t>
  </si>
  <si>
    <t>168167739</t>
  </si>
  <si>
    <t xml:space="preserve">spádová tepelná izolace střechy z EPS tl. 40-200 mm </t>
  </si>
  <si>
    <t>izol_strech*1,05</t>
  </si>
  <si>
    <t>998713101</t>
  </si>
  <si>
    <t>Přesun hmot tonážní pro izolace tepelné v objektech v do 6 m</t>
  </si>
  <si>
    <t>1224400689</t>
  </si>
  <si>
    <t>Přesun hmot pro izolace tepelné stanovený z hmotnosti přesunovaného materiálu vodorovná dopravní vzdálenost do 50 m v objektech výšky do 6 m</t>
  </si>
  <si>
    <t>https://podminky.urs.cz/item/CS_URS_2023_01/998713101</t>
  </si>
  <si>
    <t>721173401</t>
  </si>
  <si>
    <t>Potrubí kanalizační z PVC SN 4 svodné DN 110</t>
  </si>
  <si>
    <t>1179362028</t>
  </si>
  <si>
    <t>Potrubí z trub PVC SN4 svodné (ležaté) DN 110</t>
  </si>
  <si>
    <t>https://podminky.urs.cz/item/CS_URS_2023_01/721173401</t>
  </si>
  <si>
    <t>Zavzdušnění vtoku</t>
  </si>
  <si>
    <t>6,0</t>
  </si>
  <si>
    <t>prostupy</t>
  </si>
  <si>
    <t>5,0</t>
  </si>
  <si>
    <t>764</t>
  </si>
  <si>
    <t>Konstrukce klempířské</t>
  </si>
  <si>
    <t>764215611</t>
  </si>
  <si>
    <t>Oplechování horních ploch a atik bez rohů z Pz s povrch úpravou celoplošně lepené rš přes 800 mm</t>
  </si>
  <si>
    <t>-481196380</t>
  </si>
  <si>
    <t>Oplechování horních ploch zdí a nadezdívek (atik) z pozinkovaného plechu s povrchovou úpravou celoplošně lepené přes rš 800 mm</t>
  </si>
  <si>
    <t>https://podminky.urs.cz/item/CS_URS_2023_01/764215611</t>
  </si>
  <si>
    <t>39,4*1,0</t>
  </si>
  <si>
    <t>764215646</t>
  </si>
  <si>
    <t>Příplatek za zvýšenou pracnost při oplechování rohů nadezdívek(atik)z Pz s povrch úprav rš přes 400 mm</t>
  </si>
  <si>
    <t>1158370850</t>
  </si>
  <si>
    <t>Oplechování horních ploch zdí a nadezdívek (atik) z pozinkovaného plechu s povrchovou úpravou Příplatek k cenám za zvýšenou pracnost při provedení rohu nebo koutu přes rš 400 mm</t>
  </si>
  <si>
    <t>https://podminky.urs.cz/item/CS_URS_2023_01/764215646</t>
  </si>
  <si>
    <t>998764101</t>
  </si>
  <si>
    <t>Přesun hmot tonážní pro konstrukce klempířské v objektech v do 6 m</t>
  </si>
  <si>
    <t>1163684287</t>
  </si>
  <si>
    <t>Přesun hmot pro konstrukce klempířské stanovený z hmotnosti přesunovaného materiálu vodorovná dopravní vzdálenost do 50 m v objektech výšky do 6 m</t>
  </si>
  <si>
    <t>https://podminky.urs.cz/item/CS_URS_2023_01/998764101</t>
  </si>
  <si>
    <t>767161119</t>
  </si>
  <si>
    <t>Montáž zábradlí rovného z trubek do zdi hm přes 45 kg</t>
  </si>
  <si>
    <t>-1142200330</t>
  </si>
  <si>
    <t>Montáž zábradlí rovného z trubek nebo tenkostěnných profilů do zdiva, hmotnosti 1 m zábradlí přes 45 kg</t>
  </si>
  <si>
    <t>https://podminky.urs.cz/item/CS_URS_2023_01/767161119</t>
  </si>
  <si>
    <t>"Z16 - viz D.1.4.5.19" 3,6</t>
  </si>
  <si>
    <t>"Z17 - viz D.1.4.5.19" 6,0</t>
  </si>
  <si>
    <t>Z16 - dodávka ocelového trubkového zábradlí, vč. povrchové úpravy - žárové zinkování</t>
  </si>
  <si>
    <t>-1729312091</t>
  </si>
  <si>
    <t>52,5 "kg"</t>
  </si>
  <si>
    <t>Z17 - dodávka ocelového trubkového zábradlí, vč. povrchové úpravy - žárové zinkování</t>
  </si>
  <si>
    <t>1142164852</t>
  </si>
  <si>
    <t>94,7 "kg"</t>
  </si>
  <si>
    <t>767640111R</t>
  </si>
  <si>
    <t>Montáž dveří ocelových tlakových jednokřídlových 1200x2000 mm</t>
  </si>
  <si>
    <t>-1030732672</t>
  </si>
  <si>
    <t>Viz D.1.4.5.11</t>
  </si>
  <si>
    <t>"DE01 - vodotěsné tlakové dveře s rámem" 1</t>
  </si>
  <si>
    <t>767-R05</t>
  </si>
  <si>
    <t>DE01 - vodotěsné tlakové dveře 1200x2000 mm s rámem a těsněním - pravé, 2x pant (dvoukloub)</t>
  </si>
  <si>
    <t>-1809517452</t>
  </si>
  <si>
    <t>-1002704192</t>
  </si>
  <si>
    <t>viz D.1.4.5.14</t>
  </si>
  <si>
    <t>"M1 - žebřík délky 3,10m" 3,8</t>
  </si>
  <si>
    <t>767-R03.1</t>
  </si>
  <si>
    <t>M1 - žebřík do horní strojovny, vč. povrchové úpravy - žárové zinkování</t>
  </si>
  <si>
    <t>1595492213</t>
  </si>
  <si>
    <t>"M1 - viz D.1.4.5.14" 52,80</t>
  </si>
  <si>
    <t>-1380595781</t>
  </si>
  <si>
    <t>"M2 - žebřík" 1</t>
  </si>
  <si>
    <t>767-R03.2</t>
  </si>
  <si>
    <t>M2 - žebřík z koruny vtoku na střechu MVE, vč. povrchové úpravy - žárové zinkování</t>
  </si>
  <si>
    <t>1401391646</t>
  </si>
  <si>
    <t>"M2 - viz D.1.4.5.14" 53,3</t>
  </si>
  <si>
    <t>1192579679</t>
  </si>
  <si>
    <t>"D12 - uzamykatelný poklop na střeše" 20,00</t>
  </si>
  <si>
    <t>D12 - uzamykatelný poklop na střeše 600x800 mm, vč. povrchové úpravy - žárové zinkování</t>
  </si>
  <si>
    <t>349651239</t>
  </si>
  <si>
    <t>-1375501110</t>
  </si>
  <si>
    <t xml:space="preserve"> viz D.1.4.5.10 a  Viz D.1.4.5.23</t>
  </si>
  <si>
    <t>"D10 - uzamykatelný poklop 600x800 kabelové komory s rámem" 28,0</t>
  </si>
  <si>
    <t>"R1" 45 "kg"</t>
  </si>
  <si>
    <t>767-R04.10</t>
  </si>
  <si>
    <t>D10 - uzamykatelný poklop 600x800 kabelové komory s rámem, vč. povrchové úpravy - žárové zinkování</t>
  </si>
  <si>
    <t>-562148100</t>
  </si>
  <si>
    <t>Viz D.1.4.5.10</t>
  </si>
  <si>
    <t>"D10 - uzamykatelný poklop 600x800 kabelové komory s rámem " 28,0</t>
  </si>
  <si>
    <t>767-R21</t>
  </si>
  <si>
    <t>R1 - Rám pod rozvaděč VN, vč. povrchové úpravy</t>
  </si>
  <si>
    <t>-1923507172</t>
  </si>
  <si>
    <t>Viz D.1.4.5.23</t>
  </si>
  <si>
    <t>45 "kg"</t>
  </si>
  <si>
    <t>638566312</t>
  </si>
  <si>
    <t>Viz D.1.4.5.24 a D.1.4.5.25</t>
  </si>
  <si>
    <t>"R2"55,0 "kg" *2 "ks"</t>
  </si>
  <si>
    <t>"R3" 102,0 "kg"</t>
  </si>
  <si>
    <t>767-R22</t>
  </si>
  <si>
    <t>R2 - rám pod rozvaděč NN, vč. povrchové úpravy</t>
  </si>
  <si>
    <t>-32577041</t>
  </si>
  <si>
    <t>Viz D.1.4.5.24</t>
  </si>
  <si>
    <t>55,0 "kg" *2 "ks"</t>
  </si>
  <si>
    <t>767-R23</t>
  </si>
  <si>
    <t>R3 - rám pod trafo, vč. povrchové úpravy</t>
  </si>
  <si>
    <t>-1007877810</t>
  </si>
  <si>
    <t>Viz D.1.4.5.25</t>
  </si>
  <si>
    <t>102,0 "kg"</t>
  </si>
  <si>
    <t>-1680776879</t>
  </si>
  <si>
    <t>"P7" 70 "kg"</t>
  </si>
  <si>
    <t>"P9" 6 "kg"</t>
  </si>
  <si>
    <t>767-R24</t>
  </si>
  <si>
    <t xml:space="preserve">P7 - nerezové potrubí výtlaku, vyčerpání HO + PV z ocely 1.4301 tr. ∅88,9/2 </t>
  </si>
  <si>
    <t>-1191692490</t>
  </si>
  <si>
    <t>Poznámka k položce:_x000D_
Nerezové potrubí 88,9/2 mm délky 15 m, včetně 5 ks kolen 90°</t>
  </si>
  <si>
    <t>767-R25</t>
  </si>
  <si>
    <t xml:space="preserve">P9 - nerezové potrubíodvzdušnění výtlaku vyčerpání PV z ocely 1.4301 tr. ∅22/2 </t>
  </si>
  <si>
    <t>-2139090972</t>
  </si>
  <si>
    <t xml:space="preserve">Poznámka k položce:_x000D_
Nerezové potrubí 22/2 mm délky 5 m, včetně 4 ks kolen 90°_x000D_
</t>
  </si>
  <si>
    <t>-661219043</t>
  </si>
  <si>
    <t>Viz D.1.4.5.10 až D.1.4.5.15</t>
  </si>
  <si>
    <t>"D1 - kryt montážního otvoru s rámem 2 ks " 3063,00</t>
  </si>
  <si>
    <t>"T1 - traverza kladkostroje ve strojovně - 2 ks" 546,80*2 "ks"</t>
  </si>
  <si>
    <t>"T2 - traverza kladkostroje nad hrazením savek" 630,00</t>
  </si>
  <si>
    <t>"Z1 - schody v MVE - horní" 358,60</t>
  </si>
  <si>
    <t>767-R04.1</t>
  </si>
  <si>
    <t>D1 - kryt montážního otvoru s rámem, vč. povrchové úpravy - žárové zinkování + nátěrový systém</t>
  </si>
  <si>
    <t>-1260644062</t>
  </si>
  <si>
    <t>Viz D.1.4.5.1</t>
  </si>
  <si>
    <t>"D1 - kryt montážního otvoru s rámem" 1531,50*2 "ks"</t>
  </si>
  <si>
    <t>767-R06.1</t>
  </si>
  <si>
    <t>T1 - traverza kladkostroje ve strojovně I300 s kotvením, vč. povrchové úpravy - nátěrový systém</t>
  </si>
  <si>
    <t>886750530</t>
  </si>
  <si>
    <t>Viz D.1.4.5.12</t>
  </si>
  <si>
    <t>"T1 - traverza kladkostroje ve strojovně" 546,80*2 "ks"</t>
  </si>
  <si>
    <t>767-R06.2</t>
  </si>
  <si>
    <t>T2 - traverza kladkostroje nad hrazením savek I300 s kotvením, vč. povrchové úpravy - nátěrový systém</t>
  </si>
  <si>
    <t>-1033041050</t>
  </si>
  <si>
    <t>Viz D.1.4.5.13</t>
  </si>
  <si>
    <t>767-R09.1</t>
  </si>
  <si>
    <t>Z1 - Schody v MVE - horní, vč. povrchové úpravy - žárové zinkování</t>
  </si>
  <si>
    <t>1101090345</t>
  </si>
  <si>
    <t>Viz D.1.4.5.15</t>
  </si>
  <si>
    <t>"Z1 -schody" 358,60</t>
  </si>
  <si>
    <t>897051977</t>
  </si>
  <si>
    <t>1673105447</t>
  </si>
  <si>
    <t>https://podminky.urs.cz/item/CS_URS_2023_01/771474112</t>
  </si>
  <si>
    <t>646562825</t>
  </si>
  <si>
    <t>82,5*1,837 'Přepočtené koeficientem množství</t>
  </si>
  <si>
    <t>-236876369</t>
  </si>
  <si>
    <t>31,05 "kota 188,3"</t>
  </si>
  <si>
    <t>870592049</t>
  </si>
  <si>
    <t>31,05*1,15 'Přepočtené koeficientem množství</t>
  </si>
  <si>
    <t>363481060</t>
  </si>
  <si>
    <t>-1464035147</t>
  </si>
  <si>
    <t>34,2*3,18 -9,6</t>
  </si>
  <si>
    <t>6,7*0,4+19,9*0,4</t>
  </si>
  <si>
    <t>45,4</t>
  </si>
  <si>
    <t>784-R002</t>
  </si>
  <si>
    <t xml:space="preserve">Nátěr vnějších stěn a stropů </t>
  </si>
  <si>
    <t>2029277624</t>
  </si>
  <si>
    <t>Nátěr vnějších stěn a stropů (omítka a malba)</t>
  </si>
  <si>
    <t>7,3*1,3+30,5*3,3-9,6</t>
  </si>
  <si>
    <t>2*0,55*17,8+0,85*41,0+0,55*4,4</t>
  </si>
  <si>
    <t>11,0+0,2*29</t>
  </si>
  <si>
    <t>SO 02.3 - Strojovna MVE – stavební elektroinstalace</t>
  </si>
  <si>
    <t>02.3 - Část stavební elektroinstalace</t>
  </si>
  <si>
    <t>Část stavební elektroinstalace</t>
  </si>
  <si>
    <t>02.3.1</t>
  </si>
  <si>
    <t>Rozvaděč RS1</t>
  </si>
  <si>
    <t>468222673</t>
  </si>
  <si>
    <t>Rozvaděč RS1
Nástěnná polyesterová skříň s průhlednými dveřmi a montážním rámem.
Orientační rozměry cca 1035x835x300mm
Krytí IP65/20
Přívod i vývody přes průchodky spodem i vrchem
Základní náplň:
1 ks - Hlavní trojfázový přívod s jističem 50A, char. C, 10kA
1 ks - Čtyřpólový proudový chránič 63A, 300mA, selektivní S, 10kA
1 ks - Přepěťová ochrana stupně SPD2 (C), 3p, 230/275V AC s vyměnitelným moduly 
2 ks - Trojfázový stykačový vývod pro ventilátor
obsahující: 
motorový spouštěč 6.3A, 10kA, PK
trojpólový stykač 9A, AC3, PK
ovládací obvod s pomocným jističem 4A, otočný přepínač volby provozu 10A, pomocné relé 230V, dvoustavová signálka
2 ks - Jednofázový spínaný vývod pro vzduchotechnickou klapku
s jističem 4A, s PK ovládací obvod, otočný přepínač volby provozu 10A, pomocná relé 230V (3x), dvoustavová signálka
1 ks - Jednofázový spínaný vývod pro ventilátor
s jističem 4A s PK, ovládací obvod, 2x časové relé (1x asymetrycký cyklovač, 1x zpožděný návrat), pomocné relé 
2 ks - Trojfázový jističový vývod s jističem 32A, char. C, 10kA
1 ks - Trojfázový jističový vývod s jističem 16A, char. C, 10kA
1 ks - Čtyřpólový proudový chránič 25A, 30mA, zpožděný G, 10kA
15 ks - Jednofázový jističový vývod s jističem do 16A, char. C, 10kA
1 sada - Propojení vstupů a výstupů vzd. na DT3
1 sada - Řadové svorky
1 sada - Sběrnice N, PE, propojovací lišty
1 sada - Ostatní materiál, jako jsou svorkový, propojovací, nosný
a úložný materiál, průchodky atd.</t>
  </si>
  <si>
    <t>02.3.2</t>
  </si>
  <si>
    <t>Prachotěsné průmyslové LED svítidlo 33W, 230V, IP66,</t>
  </si>
  <si>
    <t>-703780805</t>
  </si>
  <si>
    <t>Prachotěsné průmyslové LED svítidlo 33W, 230V, IP66, 
cca 4400lm (rozměrový ekvivalent zářivkového svítidla 2x36 W), 4000 K, životnost LED modulů 70000h, průběžná montáž, montáž na stěnu a strop
např. EXTRA-LED nebo podobné
Součástí je kompletní instalace a připojení</t>
  </si>
  <si>
    <t>02.3.3</t>
  </si>
  <si>
    <t>Prachotěsné průmyslové LED svítidlo 16W, 230V, IP66,</t>
  </si>
  <si>
    <t>362845296</t>
  </si>
  <si>
    <t>Prachotěsné průmyslové LED svítidlo 16W, 230V, IP66, 
cca 2100lm (rozměrový ekvivalent zářivkového svítidla 2x18W), 4000 K, životnost LED modulů 70000h, průběžná montáž, montáž na stěnu a strop
např. EXTRA-LED nebo podobné
Součástí je kompletní instalace a připojení</t>
  </si>
  <si>
    <t>02.3.4</t>
  </si>
  <si>
    <t>Průmyslové nouzové svítidlo 1x7W, 230V, záloha 1h, min. IP65</t>
  </si>
  <si>
    <t>1807477630</t>
  </si>
  <si>
    <t xml:space="preserve">Průmyslové nouzové svítidlo 1x7W, 230V, záloha 1h, min. IP65
včetně světelného zdroje, životnost LED modulů 50000h, montáž na stěnu
Součástí je kompletní instalace a připojení
</t>
  </si>
  <si>
    <t>02.3.5</t>
  </si>
  <si>
    <t>Venkovní LED reflektor, 100W, IP65</t>
  </si>
  <si>
    <t>-1457551722</t>
  </si>
  <si>
    <t>Venkovní LED reflektor, 100W, IP65
cca 15000lm, 4000 K, životnost LED modulů 70000h, montáž na stěnu
Součástí je kompletní instalace a připojení</t>
  </si>
  <si>
    <t>02.3.6</t>
  </si>
  <si>
    <t>Venkovní LED reflektor, 50W, IP65</t>
  </si>
  <si>
    <t>-787250725</t>
  </si>
  <si>
    <t xml:space="preserve">Venkovní LED reflektor, 50W, IP65
4000 K, životnost 50000h, s PIR čidlem, montáž na stěnu
Součástí je kompletní instalace a připojení
</t>
  </si>
  <si>
    <t>02.3.7</t>
  </si>
  <si>
    <t>Přímotopný konvektor 2.0kW s vestavěným elektronickým termostatem,</t>
  </si>
  <si>
    <t>-1836053229</t>
  </si>
  <si>
    <t xml:space="preserve">Přímotopný konvektor 2.0kW s vestavěným elektronickým termostatem,
230V, IP24, třída ochrany II, upevnění na stěnu
Součástí je kompletní instalace a připojení
</t>
  </si>
  <si>
    <t>02.3.8</t>
  </si>
  <si>
    <t>Typová zásuvková skříň s proudovým chráničem 30mA,</t>
  </si>
  <si>
    <t>1165014109</t>
  </si>
  <si>
    <t xml:space="preserve">Typová zásuvková skříň s proudovým chráničem 30mA, 
Zásuvky 1x 400V/32A/5p, 2x230V/16A, IP 44, jištěno jističi
Součástí je kompletní instalace a připojení
</t>
  </si>
  <si>
    <t>02.3.9</t>
  </si>
  <si>
    <t>Jednopólový spínač osvětlení 250V, 50Hz, 10A, IP44</t>
  </si>
  <si>
    <t>-2109784021</t>
  </si>
  <si>
    <t>Jednopólový spínač osvětlení 250V, 50Hz, 10A, IP44
Součástí je montáž i připojení</t>
  </si>
  <si>
    <t>02.3.10</t>
  </si>
  <si>
    <t>Dvoupólový sériový spínač osvětlení 250V, 50Hz, 10A, IP44_x000D_
Součástí je montáž i připojení</t>
  </si>
  <si>
    <t>2036231560</t>
  </si>
  <si>
    <t xml:space="preserve">Dvoupólový sériový spínač osvětlení 250V, 50Hz, 10A, IP44
Součástí je montáž i připojení
</t>
  </si>
  <si>
    <t>02.3.11</t>
  </si>
  <si>
    <t>Pomocná nerezová konstrukce pro upevnění svítidla LED 33W šikmo na pod jeřábovou dráhu, montáž</t>
  </si>
  <si>
    <t>116973014</t>
  </si>
  <si>
    <t xml:space="preserve">Pomocná nerezová konstrukce pro upevnění svítidla LED 33W šikmo na pod jeřábovou dráhu, montáž
</t>
  </si>
  <si>
    <t>02.3.12</t>
  </si>
  <si>
    <t>Pomocná nerezová konstrukce pro upevnění svítidla LED 16W šikmo na stěnu, montáž</t>
  </si>
  <si>
    <t>-867152024</t>
  </si>
  <si>
    <t xml:space="preserve">Pomocná nerezová konstrukce pro upevnění svítidla LED 16W šikmo na stěnu, montáž
</t>
  </si>
  <si>
    <t>02.3.13</t>
  </si>
  <si>
    <t>Plastová svorkovnicová skříň, krabicová rozvodka</t>
  </si>
  <si>
    <t>1387192799</t>
  </si>
  <si>
    <t xml:space="preserve">Plastová svorkovnicová skříň, krabicová rozvodka
Plastová skříň, min. IP54 s řadovou svorkovnicí do 2.5 mm2,
4 x kabelová průchodka 
Součástí je montáž i připojení
</t>
  </si>
  <si>
    <t>02.3.14</t>
  </si>
  <si>
    <t>Materiál kabelových tras</t>
  </si>
  <si>
    <t>1075602462</t>
  </si>
  <si>
    <t xml:space="preserve">Materiál kabelových tras
32 m - kabelová trasa po obvodu strojovny tvořená z kabelových žlabů (drátěných) 62.5x50mm uložených horizontálně na ocelových výložnících - vše v provedení žárový zinek
90 m – Plastová elektroinstalační trubka včetně upevnění pomocí příchytek
</t>
  </si>
  <si>
    <t>02.3.15</t>
  </si>
  <si>
    <t>Kabeláž napájecí (nn a mn) a signalizační</t>
  </si>
  <si>
    <t>-1744481667</t>
  </si>
  <si>
    <t xml:space="preserve">Kabeláž napájecí (nn a mn) a signalizační 
Kompletní kabeláž stavební elektroinstalace v prostoru MVE
20m - celoplastový kabel s měděnými jádry CYKY 4x10 mm2
30 m - celoplastový kabel s měděnými jádry CYKY 5x6 mm2
130 m - celoplastový kabel s měděnými jádry CYKY 3x2.5 mm2
80 m - celoplastový kabel s měděnými jádry CYKY do 7x1.5 mm2
185 m - celoplastový kabel s měděnými jádry CYKY 3x1.5 mm2
12 m - celoplastový kabel s měděnými jádry CYKY 2x1.5 mm2
60 m - stíněný ovládací kabel s měděnými jádry např. JYTY do 14x1 mm
12 m - flexibilní celoplastový kabel s měděnými jádry CMSM-X 2x2.5
dodávka a montáž kabelů, včetně ukončení a připojení, označení štítky
</t>
  </si>
  <si>
    <t>02.3.16</t>
  </si>
  <si>
    <t>Uzemnění a pospojování</t>
  </si>
  <si>
    <t>215273926</t>
  </si>
  <si>
    <t>Uzemnění a pospojování
Ekvipotenciální svorkovnice s krytem
Uzemňovací vedení FeZn ø10, cca 35m
Uzemňovací vedení FeZn 30x4, cca 40m
Vodič pospojování CYA 25 mm2 , cca 50m
Vodič pospojování CY 6 mm2
Svorky pro spojení jímacího vedení, křížová, drát - drát
Svorky připojovací, pro spojení jímacího nebo uzemňovacího vedení s kovovými předměty, např SP nebo podobná
Připojení LPS na vývod zemniče (přes zemnící destičky), nerezovým šroubem M12
Antikorozní ochrana podzemních spojů a přechodů při změně prostředí
viz. výkres D.1.4.2.18.4</t>
  </si>
  <si>
    <t>02.3.17</t>
  </si>
  <si>
    <t>Systém ochrany před bleskem LPS (hromosvod)</t>
  </si>
  <si>
    <t>1755896318</t>
  </si>
  <si>
    <t>Systém ochrany před bleskem LPS (hromosvod)
objektu MVE, kompletní, mřížová soustava, včetně uzemnění zábradlí kolem MVE a vtokou
Jímací a svodové vedení FeZn ø8, cca 60 m
Uzemňovací vedení FeZn ø10, cca 20 m
Podpěra pro vedení na ploché střechy, plastová, např. PV21c nebo podobná, 36ks
Svorky připojovací, pro spojení jímacího nebo uzemňovacího vedení s kovovými předměty, např SP nebo podobná
Připojení LPS na vývod zemniče (přes zemnící destičky), nerezovým šroubem M12, 10 ks
Svorky pro spojení jímacího vedení, křížová, drát - drát, např. SK, svorky univerzální, svorky zkušební a pod
Označovací štítky svodu
Propojení zábradlí, pásek 4x30 délky do 200mm s dvojicí otvorů ∅18, žárově zinkováno, připevnění pod upevňovací šrouby stojin zábradlí
viz. výkres D.1.4.2.18.4</t>
  </si>
  <si>
    <t>02.3.18</t>
  </si>
  <si>
    <t>Systém PZTS (EZS)</t>
  </si>
  <si>
    <t>-1104573846</t>
  </si>
  <si>
    <t>Systém PZTS (EZS)
Poplachový zabezpečovací a tísňový systém nové MVE, obsahující např:
1 ks - Ústředna PZTS, kompaktní, pro drátové čidla, 
s poplachovým výstupem, zdrojem a záložním akumulátorem, přepěťové ochrany, poplachový výstup pro připojení na ŘS
1 ks - Přístupová klávesnice, podsvětlený displej 2x20 znaků, vstup / výstup
1 ks - Venkovní zálohovaná siréna 110dB/1m, červený maják, se záložním akumulátorem
3 ks - Duální prostorový PIR+MW pohybový detektor, dosah 12m, kombinovaná zrcadlová optika s klouzavým ohniskem doplněná mikrovlnným systémem, kontakt NC, schválení NBÚ-D, montážní konzola
2 ks - Optický detektor kouře s paticí a s automatickou resetací a dorovnáváním citlivosti, NO/NC relé výstup 1A/30Vss, napájení 10-15Vss, dvojbarevná programovatelná LED signalizující poplach, zaprášení a poruchu detektoru, programovatelná citlivost, dosah poloměr 6 m, IP43, certifikát NBÚ pro připojení na systémy PZTS
 ks - Magnetický kontakt na vstupní dveře a poklopy, zodolněné provedení, 
pracovní mezera 30mm
1 ks - Kryt požárních hlásičů - komora pro vzduchotechniku, pro detektor kouře
1 kpl - Plastová elektroinstalační lišta 20x25mm
1 kpl - Propojovací kabeláž systému PZTS, včetně kabelového propojení do strojovny vtokového objektu
1 kpl - Nastavení ústředny systému 
1 kpl - Drobný instalační materiál
Dodávka, montáž, nastavení a úprava systému</t>
  </si>
  <si>
    <t>02.3.19</t>
  </si>
  <si>
    <t>Základový zemnič objektu MVE</t>
  </si>
  <si>
    <t>1459125213</t>
  </si>
  <si>
    <t xml:space="preserve">Základový zemnič objektu MVE
1 sada - propojení ocelové armatury v betonu stavby strojovny MVE a vtokového objektu pro vytvoření klecové sítě cca 2x2m, propojení bude zajištěno svařováním viz. technická zpráva D.1.1.1.
s délkou svarů min. 50mm
30 ks - Zemnící bod - vývod z armování železobetonu pomocí typového připojovacího nerezového dílu (zemnící destičky)
</t>
  </si>
  <si>
    <t>02.3.20</t>
  </si>
  <si>
    <t>Realizační dodavatelská dokumentace</t>
  </si>
  <si>
    <t>1036847015</t>
  </si>
  <si>
    <t>02.3.21</t>
  </si>
  <si>
    <t>Oživení, uvedení do provozu</t>
  </si>
  <si>
    <t>631111058</t>
  </si>
  <si>
    <t>02.3.22</t>
  </si>
  <si>
    <t>Výchozí revize elektrické instalace, včetně vypracování revizní zprávy</t>
  </si>
  <si>
    <t>-905391978</t>
  </si>
  <si>
    <t>02.3.23</t>
  </si>
  <si>
    <t>Výchozí revize hromosvodu (LPS), měření odporů uzemnění, včetně vypracování revizní zprávy</t>
  </si>
  <si>
    <t>1687893958</t>
  </si>
  <si>
    <t>217,37</t>
  </si>
  <si>
    <t>155,32</t>
  </si>
  <si>
    <t>2,62</t>
  </si>
  <si>
    <t>289,38</t>
  </si>
  <si>
    <t>DKB</t>
  </si>
  <si>
    <t>Dlažba do betonu</t>
  </si>
  <si>
    <t>23,35</t>
  </si>
  <si>
    <t>197,5</t>
  </si>
  <si>
    <t>25,65</t>
  </si>
  <si>
    <t>SO 03 - Výtokový objekt</t>
  </si>
  <si>
    <t>-746900693</t>
  </si>
  <si>
    <t>Viz příloha C.3 a D.1.9.19.9</t>
  </si>
  <si>
    <t>Dil. blok SO 03. I</t>
  </si>
  <si>
    <t>0 "Blok1+2 "</t>
  </si>
  <si>
    <t>77,7+7,83 "Blok 3+4 "</t>
  </si>
  <si>
    <t>17,33  "Blok 6"</t>
  </si>
  <si>
    <t>17,56 "Blok 8"</t>
  </si>
  <si>
    <t>37,0  "Blok 9"</t>
  </si>
  <si>
    <t>16,02+23,73+3,5+1,56  "Blok 10"</t>
  </si>
  <si>
    <t>Dil. blok SO 03. II</t>
  </si>
  <si>
    <t>32,5 +22,29 "Blok 4"</t>
  </si>
  <si>
    <t>19,14 "Blok 7 "</t>
  </si>
  <si>
    <t>13,22  "Blok 6"</t>
  </si>
  <si>
    <t>1170613228</t>
  </si>
  <si>
    <t>0,7</t>
  </si>
  <si>
    <t>208634710</t>
  </si>
  <si>
    <t>3,8+7,35+5,34 "Blok1 "</t>
  </si>
  <si>
    <t>2,0+6,0+2,6 "Blok 2"</t>
  </si>
  <si>
    <t>6,95+3,9  "Blok 3"</t>
  </si>
  <si>
    <t>7,25+5,52+6,95 "Blok 4 "</t>
  </si>
  <si>
    <t>2,7+1,46  "Blok 6"</t>
  </si>
  <si>
    <t>1,64 "Blok 8"</t>
  </si>
  <si>
    <t>8,98  "Blok 9"</t>
  </si>
  <si>
    <t>3,22 "Blok 4"</t>
  </si>
  <si>
    <t>1,64+26,45+31,66+2,05 "Blok 7 "</t>
  </si>
  <si>
    <t>15,66+1,2+18,24  "Blok 6"</t>
  </si>
  <si>
    <t>313908341</t>
  </si>
  <si>
    <t>2,62  "Blok 6"</t>
  </si>
  <si>
    <t>-1857529193</t>
  </si>
  <si>
    <t>12,55+4,72  "Blok 3"</t>
  </si>
  <si>
    <t>17,63+18,03  "Blok 6"</t>
  </si>
  <si>
    <t>23,32+23,74  "Blok 8"</t>
  </si>
  <si>
    <t xml:space="preserve">8,87  "Blok 9" </t>
  </si>
  <si>
    <t>28,42+15,57  "Blok 10"</t>
  </si>
  <si>
    <t>2,47  "Blok 6"</t>
  </si>
  <si>
    <t>516201452</t>
  </si>
  <si>
    <t>-1557178753</t>
  </si>
  <si>
    <t>-1720989417</t>
  </si>
  <si>
    <t>-2054045176</t>
  </si>
  <si>
    <t>-270585496</t>
  </si>
  <si>
    <t>C3037*75 "kg/m3" /1000</t>
  </si>
  <si>
    <t>451313111</t>
  </si>
  <si>
    <t>Podklad pod dlažbu z betonu prostého C 20/25 tl přes 150 do 200 mm</t>
  </si>
  <si>
    <t>-1685256759</t>
  </si>
  <si>
    <t>Podklad pod dlažbu z betonu prostého bez zvýšených nároků na prostředí tř. C 20/25 tl. přes 150 do 200 mm</t>
  </si>
  <si>
    <t>https://podminky.urs.cz/item/CS_URS_2023_01/451313111</t>
  </si>
  <si>
    <t>Rozpad figury: DKB</t>
  </si>
  <si>
    <t>1766685884</t>
  </si>
  <si>
    <t>249,2</t>
  </si>
  <si>
    <t>465513327</t>
  </si>
  <si>
    <t>Dlažba z lomového kamene na cementovou maltu s vyspárováním tl 300 mm pro hráze</t>
  </si>
  <si>
    <t>-2133164325</t>
  </si>
  <si>
    <t>Dlažba z lomového kamene lomařsky upraveného na cementovou maltu, s vyspárováním cementovou maltou, tl. kamene 300 mm</t>
  </si>
  <si>
    <t>https://podminky.urs.cz/item/CS_URS_2023_01/465513327</t>
  </si>
  <si>
    <t>-1793400434</t>
  </si>
  <si>
    <t>5,6+0,6+10"DS"</t>
  </si>
  <si>
    <t>3,5+5,35+0,6 "DS"</t>
  </si>
  <si>
    <t>-953637113</t>
  </si>
  <si>
    <t>768593414</t>
  </si>
  <si>
    <t xml:space="preserve">(29,0+10,5)*5,0 </t>
  </si>
  <si>
    <t>751607051</t>
  </si>
  <si>
    <t>-1336152540</t>
  </si>
  <si>
    <t>1551063244</t>
  </si>
  <si>
    <t>5,6*0,6+10*0,6"DS"</t>
  </si>
  <si>
    <t>3,5*0,6+5,35*0,6 "DS"</t>
  </si>
  <si>
    <t>-2037468133</t>
  </si>
  <si>
    <t>5,3+5,05</t>
  </si>
  <si>
    <t>-772000324</t>
  </si>
  <si>
    <t>0,4*22 "ks"</t>
  </si>
  <si>
    <t>845450017</t>
  </si>
  <si>
    <t>0,7*22 "ks"*0,888"kg/m"/1000</t>
  </si>
  <si>
    <t>-554768430</t>
  </si>
  <si>
    <t xml:space="preserve"> viz D.1.4.5.9</t>
  </si>
  <si>
    <t>"D9 - kryty šachty snímání hladin s rámem - 1 ks" 12,7</t>
  </si>
  <si>
    <t>-1597811353</t>
  </si>
  <si>
    <t>-897702501</t>
  </si>
  <si>
    <t>127,002</t>
  </si>
  <si>
    <t>asf_nater_VD</t>
  </si>
  <si>
    <t>asfaltový vodorovný nátěr</t>
  </si>
  <si>
    <t>27,9</t>
  </si>
  <si>
    <t>bedn_rov</t>
  </si>
  <si>
    <t>241,998</t>
  </si>
  <si>
    <t>154,875</t>
  </si>
  <si>
    <t>leseni_pomocne</t>
  </si>
  <si>
    <t>lešení pomocné</t>
  </si>
  <si>
    <t>111,741</t>
  </si>
  <si>
    <t>5,1</t>
  </si>
  <si>
    <t>zabradli</t>
  </si>
  <si>
    <t>zábradlí</t>
  </si>
  <si>
    <t>339,35</t>
  </si>
  <si>
    <t>SO 04 - Opěrná PB zeď v nadjezí</t>
  </si>
  <si>
    <t>320360412</t>
  </si>
  <si>
    <t>Svařované nosné spoje s přesahy po obou stranách l přes 50 do 100 mm D přes 12 do 32 mm</t>
  </si>
  <si>
    <t>-58598073</t>
  </si>
  <si>
    <t>Svařované nosné spoje (silové) z výztužných ocelí se zaručenou nebo dobrou svařitelností s přesahy po obou stranách svařovanými délky přes 50 do 100 mm, prutů průměru přes 12 do 32 mm</t>
  </si>
  <si>
    <t>svar výztuže ke štětové stěně - Viz D.1.6.1.4</t>
  </si>
  <si>
    <t>2"ks"*21 "ks" *2</t>
  </si>
  <si>
    <t>321321116</t>
  </si>
  <si>
    <t>Konstrukce vodních staveb ze ŽB mrazuvzdorného tř. C 30/37</t>
  </si>
  <si>
    <t>-1310132832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</si>
  <si>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</si>
  <si>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https://podminky.urs.cz/item/CS_URS_2023_01/321321116</t>
  </si>
  <si>
    <t>Poznámka k položce:_x000D_
Beton C 30/37 XC4, XF3, XA1</t>
  </si>
  <si>
    <t>C 30/37 XC4, XF3, XA1</t>
  </si>
  <si>
    <t>Viz D.1.4.3.9</t>
  </si>
  <si>
    <t>83,05"m2" "základ"*1,0</t>
  </si>
  <si>
    <t>3,26"m2"*21,36 "zeď"</t>
  </si>
  <si>
    <t>0,1"m2"*21,91 "římsa"</t>
  </si>
  <si>
    <t>-2020919710</t>
  </si>
  <si>
    <t xml:space="preserve">Poznámka k položce:_x000D_
Bednění pracovních spar je třeba zohlednit do ceny. </t>
  </si>
  <si>
    <t>20,85*1,0 "základ"</t>
  </si>
  <si>
    <t>(0,31+0,21)*21,91 "římsa"</t>
  </si>
  <si>
    <t>(4,9+4,92)*21,36"zeď"</t>
  </si>
  <si>
    <t>-299220362</t>
  </si>
  <si>
    <t>Rozpad figury: bedn_rov</t>
  </si>
  <si>
    <t>-1294365828</t>
  </si>
  <si>
    <t>C3037*60"kg/m3"/1000</t>
  </si>
  <si>
    <t>451315124</t>
  </si>
  <si>
    <t>Podkladní nebo výplňová vrstva z betonu C 12/15 tl do 150 mm</t>
  </si>
  <si>
    <t>1804100571</t>
  </si>
  <si>
    <t>Podkladní a výplňové vrstvy z betonu prostého tloušťky do 150 mm, z betonu C 12/15</t>
  </si>
  <si>
    <t>https://podminky.urs.cz/item/CS_URS_2023_01/451315124</t>
  </si>
  <si>
    <t>Viz příloha D.1.6.1.2 + D.1.6.1.3</t>
  </si>
  <si>
    <t>2,1*30,6 + 3,8*1,05</t>
  </si>
  <si>
    <t>1961897077</t>
  </si>
  <si>
    <t>2,55*2 "ks. D.S."</t>
  </si>
  <si>
    <t>1647814756</t>
  </si>
  <si>
    <t>-799662063</t>
  </si>
  <si>
    <t xml:space="preserve">5,1*21,91 </t>
  </si>
  <si>
    <t>33091386</t>
  </si>
  <si>
    <t>leseni_pomocne*30</t>
  </si>
  <si>
    <t>Rozpad figury: leseni_pomocne</t>
  </si>
  <si>
    <t>1301424013</t>
  </si>
  <si>
    <t>1389882523</t>
  </si>
  <si>
    <t>7,27 "m2, Dilatační spára"*2 "ks"</t>
  </si>
  <si>
    <t>-225842936</t>
  </si>
  <si>
    <t>6,7 *2</t>
  </si>
  <si>
    <t>985331119R</t>
  </si>
  <si>
    <t>Dodatečné vlepování betonářské výztuže D 25 mm do cementové nesmrštivé zálivky včetně vyvrtání otvoru</t>
  </si>
  <si>
    <t>-677126986</t>
  </si>
  <si>
    <t xml:space="preserve">Dodatečné vlepování betonářské výztuže, včetně vyvrtání a vyčištění otvoru s cementovou nesmrštivou zálivkou, průměr výztuže 25 mm
</t>
  </si>
  <si>
    <t>propojení původní a nové kce zdi</t>
  </si>
  <si>
    <t>0,9*2"ve dvou řadách"*44 "ks, předpoklad o sponu 1m"</t>
  </si>
  <si>
    <t>13021019</t>
  </si>
  <si>
    <t>tyč ocelová kruhová žebírková DIN 488 jakost B500B (10 505) výztuž do betonu D 25mm</t>
  </si>
  <si>
    <t>1676371226</t>
  </si>
  <si>
    <t>1,8*2"ve dvou řadách"*44 "ks, předpoklad o sponu 1m"</t>
  </si>
  <si>
    <t>158,4*0,00397 'Přepočtené koeficientem množství</t>
  </si>
  <si>
    <t>-609849106</t>
  </si>
  <si>
    <t>711111001</t>
  </si>
  <si>
    <t>Provedení izolace proti zemní vlhkosti vodorovné za studena nátěrem penetračním</t>
  </si>
  <si>
    <t>1398643841</t>
  </si>
  <si>
    <t>Provedení izolace proti zemní vlhkosti natěradly a tmely za studena na ploše vodorovné V nátěrem penetračním</t>
  </si>
  <si>
    <t>https://podminky.urs.cz/item/CS_URS_2023_01/711111001</t>
  </si>
  <si>
    <t>1,5*18,6</t>
  </si>
  <si>
    <t>-1625937323</t>
  </si>
  <si>
    <t>Rozpad figury: asf_nater_VD</t>
  </si>
  <si>
    <t>27,9*0,0003 'Přepočtené koeficientem množství</t>
  </si>
  <si>
    <t>711111002</t>
  </si>
  <si>
    <t>Provedení izolace proti zemní vlhkosti vodorovné za studena lakem asfaltovým</t>
  </si>
  <si>
    <t>-1346324800</t>
  </si>
  <si>
    <t>Provedení izolace proti zemní vlhkosti natěradly a tmely za studena na ploše vodorovné V nátěrem lakem asfaltovým</t>
  </si>
  <si>
    <t>https://podminky.urs.cz/item/CS_URS_2023_01/711111002</t>
  </si>
  <si>
    <t>530843721</t>
  </si>
  <si>
    <t>27,9*0,00039 'Přepočtené koeficientem množství</t>
  </si>
  <si>
    <t>-688963081</t>
  </si>
  <si>
    <t>(5,1+1,0)*20,82</t>
  </si>
  <si>
    <t>1541284650</t>
  </si>
  <si>
    <t>127,002*0,00034 'Přepočtené koeficientem množství</t>
  </si>
  <si>
    <t>1788920381</t>
  </si>
  <si>
    <t>84582906</t>
  </si>
  <si>
    <t>127,002*0,00041 'Přepočtené koeficientem množství</t>
  </si>
  <si>
    <t>226894666</t>
  </si>
  <si>
    <t>721173315</t>
  </si>
  <si>
    <t>Potrubí kanalizační z PVC SN 4 dešťové DN 110</t>
  </si>
  <si>
    <t>-1925127729</t>
  </si>
  <si>
    <t>Potrubí z trub PVC SN4 dešťové DN 110</t>
  </si>
  <si>
    <t xml:space="preserve">Viz D.1.6.1.3 - hladinová sonda </t>
  </si>
  <si>
    <t>4,5</t>
  </si>
  <si>
    <t>1607093254</t>
  </si>
  <si>
    <t>10,95</t>
  </si>
  <si>
    <t>998721101</t>
  </si>
  <si>
    <t>Přesun hmot tonážní pro vnitřní kanalizace v objektech v do 6 m</t>
  </si>
  <si>
    <t>1107608717</t>
  </si>
  <si>
    <t>Přesun hmot pro vnitřní kanalizace stanovený z hmotnosti přesunovaného materiálu vodorovná dopravní vzdálenost do 50 m v objektech výšky do 6 m</t>
  </si>
  <si>
    <t>https://podminky.urs.cz/item/CS_URS_2023_01/998721101</t>
  </si>
  <si>
    <t>-1291848021</t>
  </si>
  <si>
    <t>-1461067755</t>
  </si>
  <si>
    <t>872390382</t>
  </si>
  <si>
    <t>Rozpad figury: zabradli</t>
  </si>
  <si>
    <t>viz příloha D.1.4.5.29</t>
  </si>
  <si>
    <t>11"ks"*30,85</t>
  </si>
  <si>
    <t>76799-R10</t>
  </si>
  <si>
    <t>Z19.1 - dodávka venkovního ocelového zábradlí, vč. povrchové úpravy</t>
  </si>
  <si>
    <t>-1130533661</t>
  </si>
  <si>
    <t>Dodávka ocelového zábradlí, vč. povrchové úpravy.
Detailní popis viz příloha D.1.6.6.2</t>
  </si>
  <si>
    <t>-284155104</t>
  </si>
  <si>
    <t>komunikace</t>
  </si>
  <si>
    <t>292</t>
  </si>
  <si>
    <t>obrub_sil</t>
  </si>
  <si>
    <t>120,5</t>
  </si>
  <si>
    <t>SO 05 - Komunikace a zpevněné plochy</t>
  </si>
  <si>
    <t xml:space="preserve">    5 - Komunikace pozemní</t>
  </si>
  <si>
    <t>Komunikace pozemní</t>
  </si>
  <si>
    <t>564851111</t>
  </si>
  <si>
    <t>Podklad ze štěrkodrtě ŠD plochy přes 100 m2 tl 150 mm</t>
  </si>
  <si>
    <t>-1469494068</t>
  </si>
  <si>
    <t>Podklad ze štěrkodrti ŠD s rozprostřením a zhutněním plochy přes 100 m2, po zhutnění tl. 150 mm</t>
  </si>
  <si>
    <t>https://podminky.urs.cz/item/CS_URS_2023_01/564851111</t>
  </si>
  <si>
    <t>Poznámka k položce:_x000D_
Uvažováno jako výměna podloží.</t>
  </si>
  <si>
    <t xml:space="preserve">komunikace </t>
  </si>
  <si>
    <t>Rozpad figury: komunikace</t>
  </si>
  <si>
    <t>292,0</t>
  </si>
  <si>
    <t>-248967087</t>
  </si>
  <si>
    <t>565155121</t>
  </si>
  <si>
    <t>Asfaltový beton vrstva podkladní ACP 16 (obalované kamenivo OKS) tl 70 mm š přes 3 m</t>
  </si>
  <si>
    <t>527661345</t>
  </si>
  <si>
    <t>Asfaltový beton vrstva podkladní ACP 16 (obalované kamenivo střednězrnné - OKS) s rozprostřením a zhutněním v pruhu šířky přes 3 m, po zhutnění tl. 70 mm</t>
  </si>
  <si>
    <t>https://podminky.urs.cz/item/CS_URS_2023_01/565155121</t>
  </si>
  <si>
    <t>573111112</t>
  </si>
  <si>
    <t>Postřik živičný infiltrační s posypem z asfaltu množství 1 kg/m2</t>
  </si>
  <si>
    <t>233126322</t>
  </si>
  <si>
    <t>Postřik infiltrační PI z asfaltu silničního s posypem kamenivem, v množství 1,00 kg/m2</t>
  </si>
  <si>
    <t>https://podminky.urs.cz/item/CS_URS_2023_01/573111112</t>
  </si>
  <si>
    <t>573231106</t>
  </si>
  <si>
    <t>Postřik živičný spojovací ze silniční emulze v množství 0,30 kg/m2</t>
  </si>
  <si>
    <t>-532420617</t>
  </si>
  <si>
    <t>Postřik spojovací PS bez posypu kamenivem ze silniční emulze, v množství 0,30 kg/m2</t>
  </si>
  <si>
    <t>https://podminky.urs.cz/item/CS_URS_2023_01/573231106</t>
  </si>
  <si>
    <t>577134221</t>
  </si>
  <si>
    <t>Asfaltový beton vrstva obrusná ACO 11 (ABS) tř. II tl 40 mm š přes 3 m z nemodifikovaného asfaltu</t>
  </si>
  <si>
    <t>-2022879727</t>
  </si>
  <si>
    <t>Asfaltový beton vrstva obrusná ACO 11 (ABS) s rozprostřením a se zhutněním z nemodifikovaného asfaltu v pruhu šířky přes 3 m tř. II, po zhutnění tl. 40 mm</t>
  </si>
  <si>
    <t>https://podminky.urs.cz/item/CS_URS_2023_01/577134221</t>
  </si>
  <si>
    <t>916131213</t>
  </si>
  <si>
    <t>Osazení silničního obrubníku betonového stojatého s boční opěrou do lože z betonu prostého</t>
  </si>
  <si>
    <t>-1100431809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</si>
  <si>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</si>
  <si>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</si>
  <si>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54,0+66,5</t>
  </si>
  <si>
    <t>59217034</t>
  </si>
  <si>
    <t>obrubník betonový silniční 1000x150x300mm</t>
  </si>
  <si>
    <t>-843303210</t>
  </si>
  <si>
    <t>Rozpad figury: obrub_sil</t>
  </si>
  <si>
    <t>120,5*1,005 'Přepočtené koeficientem množství</t>
  </si>
  <si>
    <t>935111211</t>
  </si>
  <si>
    <t>Osazení příkopového žlabu do štěrkopísku tl 100 mm z betonových tvárnic š 800 mm</t>
  </si>
  <si>
    <t>1312829545</t>
  </si>
  <si>
    <t>Osazení betonového příkopového žlabu s vyplněním a zatřením spár cementovou maltou s ložem tl. 100 mm z kameniva těženého nebo štěrkopísku z betonových příkopových tvárnic šířky přes 500 do 800 mm</t>
  </si>
  <si>
    <t>https://podminky.urs.cz/item/CS_URS_2023_01/935111211</t>
  </si>
  <si>
    <t>58,5</t>
  </si>
  <si>
    <t>59227035</t>
  </si>
  <si>
    <t>žlab odvodňovací betonový 510x 650x157mm</t>
  </si>
  <si>
    <t>1115279723</t>
  </si>
  <si>
    <t>1169639934</t>
  </si>
  <si>
    <t>SO 06 - Vyvedení výkonu z MVE – přípojka vn</t>
  </si>
  <si>
    <t>1.6 - Vyvedení výkonu z MVE</t>
  </si>
  <si>
    <t>1.6</t>
  </si>
  <si>
    <t>Vyvedení výkonu z MVE</t>
  </si>
  <si>
    <t>1.6.1</t>
  </si>
  <si>
    <t>Úprava připojovacího místa</t>
  </si>
  <si>
    <t>1335536035</t>
  </si>
  <si>
    <t>Úprava připojovacího místa
doplnění stávajícího podpěrného bodu zejména o:
3 ks – Omezovač přepětí 24kV/10kA, upevnění omezovače na konzolu
1 sada - Kabelový svod na betonovém stožáru, včetně kabelového krytu výšky 3m, upevnění kabelů na stožár pomocí příchytek např. KPZ nebo podobné
Pozn: Typ instalovaných zařízení a provedení instalace na nápojném sloupu projedná vysoutěžený dodavatel s provozovatelem distribuční soustavy – EG.D.
Dodávku a instalaci svislého odpínače pro napojení kabelové přípojky a konzoly omezovačů přepětí na stávajícím podpěrném bodě již zajistila EG.D na vlastní náklady.</t>
  </si>
  <si>
    <t>1.6.2</t>
  </si>
  <si>
    <t>Kabelové vedení vn</t>
  </si>
  <si>
    <t>-1770633885</t>
  </si>
  <si>
    <t>Kabelové vedení vn
Kabelové vedení 22kV 22-AXEKVCEY 1x120/16, uložené převážně ve výkopu a částečně v chráničkové trase se šachtami, kabely budou uloženy v trojúhelníkovém uspořádání, svazkování po 3 m</t>
  </si>
  <si>
    <t>1.6.3</t>
  </si>
  <si>
    <t>Připojení a upevnění vn kabelů</t>
  </si>
  <si>
    <t>1695732647</t>
  </si>
  <si>
    <t>Připojení a upevnění vn kabelů
Připojení vn kabelů na nápojném bodě a na rozvaděči vn a upevnění vn kabelů v MVE zejména:
3 sada - Připojení kabelů vn na svorkách omezovačů přepětí připojovacího místa pomocí kabelových vn koncovek, např. POLT 24D/1X0 nebo podobné
3 sada - Připojení kabelového vedení vn na vn rozvaděč pomocí vn koncovek T dle typu rozvaděče vn v objektu MVE
3 sada – Svodič přepětí na vn kabelovou koncovku T, 24kV 
1 sada - Upevnění kabelového svazku pomocí příchytek např. KPZ nebo podobných
1 sada - Kabelové příchytky pro jednotlivé vn kabely např. KHF 35-54 nebo podobné
1 sada - Drobný spojovací, montážní a označovací materiál (šrouby, vruty, stahovacích pásky, kabelové štítky, apod)</t>
  </si>
  <si>
    <t>1.6.4</t>
  </si>
  <si>
    <t>Vodotěsné zatěsnění prostupu</t>
  </si>
  <si>
    <t>1161827687</t>
  </si>
  <si>
    <t>Vodotěsné zatěsnění prostupu
Vodotěsné tlakové zatěsnění prostupu vn kabelů stěnou MVE, demontovatelné, DN 200 – dle typu prostupu ve hrubé stavbě, např. pomocí kompresní ucpávky s technologií multidiametr Roxtec R, nebo podobný</t>
  </si>
  <si>
    <t>1.6.5</t>
  </si>
  <si>
    <t>Zemnící pásek FeZn 4x30 mm, včetně svorek a antikorozní ochrany při přechodu prostředí (u nápojného bodu)</t>
  </si>
  <si>
    <t>778692761</t>
  </si>
  <si>
    <t>Zemnící pásek FeZn 4x30 mm
včetně svorek a antikorozní ochrany při přechodu prostředí (u nápojného bodu)</t>
  </si>
  <si>
    <t>1.6.6</t>
  </si>
  <si>
    <t>-1807175685</t>
  </si>
  <si>
    <t>1.6.8</t>
  </si>
  <si>
    <t>Revize a zkoušky elektrických zařízení, Zkouška vn kabelů zvýšeným napětím, Provedení výchozí revize elektrozařízení objektu SO 06, včetně vypracování revizní zprávy</t>
  </si>
  <si>
    <t>-1802098362</t>
  </si>
  <si>
    <t>1.6.7</t>
  </si>
  <si>
    <t>-1450975477</t>
  </si>
  <si>
    <t>Zemní práce
- 125 m - Výkop a zához nezapažené kabelové rýhy 1.2x0.5 m v zemině třídy 3 a 4 (20%/ 80%), včetně zřízení kabelového lože s písku, krytí betonovými (či plastovými) deskami nebo cihlami, výstražná fólie, hutněný zásyp po vrstvách 20 cm, 95% PS 
- 15 m -Výkop a zához nezapažené kabelové rýhy 1.2x0.5 m v místě budoucí komunikace
hloubení rýhy pro kabelovou trasu v zemině v zemině třídy 3 a 4 (20%/ 80%), založení chráničky do pískového lože 25 cm, zához kabelové rýhy, hutnění po vrstvách 20 cm, 98% PS
- odvoz přebytku zeminy</t>
  </si>
  <si>
    <t>SO 07 - Venkovní kabelové rozvody</t>
  </si>
  <si>
    <t>O01 - Ostatní</t>
  </si>
  <si>
    <t>O01</t>
  </si>
  <si>
    <t>1.7.1</t>
  </si>
  <si>
    <t>Osvětlovací stožár bezpaticový 4 m</t>
  </si>
  <si>
    <t>255925517</t>
  </si>
  <si>
    <t>Osvětlovací stožár bezpaticový 4 m
sadový, dvoustupňový, ∅133/60mm, délka 4 m, provedení s ochrannou manžetou, v provedení žárově-zinkováno, celková délka stožáru 4,6 m
montáž stožáru do připraveného betonového základu</t>
  </si>
  <si>
    <t xml:space="preserve">Poznámka k položce:_x000D_
Popis položek  je z D.1.7.1. Technická zpráva_x000D_
</t>
  </si>
  <si>
    <t>1.7.2</t>
  </si>
  <si>
    <t>Svítidlo silniční pro veřejné osvětlení  30W, 230V AC</t>
  </si>
  <si>
    <t>-510350401</t>
  </si>
  <si>
    <t>Svítidlo silniční pro veřejné osvětlení 30W, 230V AC
min IP 65, např. Modus LVLEDOS nebo podobné, svítidlo bude v provedení se sadovou přírubou, upevnění na stožár ∅60mm</t>
  </si>
  <si>
    <t>1.7.3</t>
  </si>
  <si>
    <t>Kabel CYKY-J 3x35+25 mm2_x000D_
včetně uložení, ukončení a označení štítky</t>
  </si>
  <si>
    <t>1762998944</t>
  </si>
  <si>
    <t>Kabel CYKY-J 3x35+25 mm2
včetně uložení, ukončení a označení štítky</t>
  </si>
  <si>
    <t>1.7.4</t>
  </si>
  <si>
    <t>Kabel CYKY-J 5x10 mm2 ,včetně uložení, ukončení a označení štítky</t>
  </si>
  <si>
    <t>-994738097</t>
  </si>
  <si>
    <t>1.7.5</t>
  </si>
  <si>
    <t>Kabel CYKY-J 5x6 mm2 ,včetně uložení, ukončení a označení štítky</t>
  </si>
  <si>
    <t>84071894</t>
  </si>
  <si>
    <t>1.7.6</t>
  </si>
  <si>
    <t>Kabel CYKY-J 5x4 mm2 ,včetně uložení, ukončení a označení štítky</t>
  </si>
  <si>
    <t>436120164</t>
  </si>
  <si>
    <t>1.7.7</t>
  </si>
  <si>
    <t>Kabel CYKY-J 3x2.5 mm2 ,včetně uložení – montáž protažením ve stožáru, ukončení</t>
  </si>
  <si>
    <t>589655839</t>
  </si>
  <si>
    <t>1.7.8</t>
  </si>
  <si>
    <t>Optický kabel 12 vláken 9/125 SM, dodávka kabelu včetně zatažení – zafouknutí do chráničky</t>
  </si>
  <si>
    <t>1374382630</t>
  </si>
  <si>
    <t>1.7.9</t>
  </si>
  <si>
    <t>Navaření optických vláken včetně konektorů pro připojení do stávajících optických rozvaděčů, včetně proměření kvality spoje</t>
  </si>
  <si>
    <t>2042339619</t>
  </si>
  <si>
    <t>1.7.10</t>
  </si>
  <si>
    <t>Pojistková rozpojovací skříň PRIS</t>
  </si>
  <si>
    <t>-633593238</t>
  </si>
  <si>
    <t>Pojistková rozpojovací skříň PRIS
Rozpojovací a jistící skříň s třemi vývody z pojistkových lišt velikosti 00 do 160A, včetně nožových pojistek vel. 00 (3x63A, 6x32A)
Plastové venkovní provedení, včetně pilíře a jeho usazení do výkopu na základovou desku
Připojení stávajících kabelů do provozní budovy</t>
  </si>
  <si>
    <t>1.7.11</t>
  </si>
  <si>
    <t>Stožárová svorkovnice pro soustavu TN-C-S, trojfázová, průběžná, 10 mm2, s pojistkovým spodkem E14 a pojistkovou vložkou 6 A. montáž do stožáru</t>
  </si>
  <si>
    <t>-1351705930</t>
  </si>
  <si>
    <t>1.7.12</t>
  </si>
  <si>
    <t>-456881030</t>
  </si>
  <si>
    <t>1.7.13</t>
  </si>
  <si>
    <t>Plastová kabelová chránička HDPE do DN 75, zevně korugovaná chránička, včetně uložení</t>
  </si>
  <si>
    <t>-1783555411</t>
  </si>
  <si>
    <t>1.7.14</t>
  </si>
  <si>
    <t>Chránička optiky HDPE D32, včetně spojek a uložení</t>
  </si>
  <si>
    <t>267028086</t>
  </si>
  <si>
    <t>1.7.15</t>
  </si>
  <si>
    <t>Chránička optiky – zodolněná miktrotrubička 14/10, včetně uložení</t>
  </si>
  <si>
    <t>9507435</t>
  </si>
  <si>
    <t>1.7.16</t>
  </si>
  <si>
    <t>Uzemňovací vodič FeZn 10 mm, včetně svorek pro spojování a antikorozní ochrany při změně prostředí</t>
  </si>
  <si>
    <t>-788674779</t>
  </si>
  <si>
    <t>1.7.18</t>
  </si>
  <si>
    <t>Revize elektrických zařízení, včetně vypracování revizní zprávy, proměření zemního odporu uzemnění stožárů</t>
  </si>
  <si>
    <t>-1196235013</t>
  </si>
  <si>
    <t>1.7.17</t>
  </si>
  <si>
    <t>-795330870</t>
  </si>
  <si>
    <t>bed_vztlak</t>
  </si>
  <si>
    <t>vztlakové bednění</t>
  </si>
  <si>
    <t>1,879</t>
  </si>
  <si>
    <t>13,372</t>
  </si>
  <si>
    <t>bet_bour</t>
  </si>
  <si>
    <t>bouraný beton</t>
  </si>
  <si>
    <t>6,949</t>
  </si>
  <si>
    <t>bet_suť</t>
  </si>
  <si>
    <t>betonová suť</t>
  </si>
  <si>
    <t>17,025</t>
  </si>
  <si>
    <t>demontaz</t>
  </si>
  <si>
    <t>645,957</t>
  </si>
  <si>
    <t>docas_hraz</t>
  </si>
  <si>
    <t>dočasná sypaná hráz</t>
  </si>
  <si>
    <t>25,823</t>
  </si>
  <si>
    <t>21,85</t>
  </si>
  <si>
    <t>0,646</t>
  </si>
  <si>
    <t>šachta</t>
  </si>
  <si>
    <t>SO 08 - Objekt Stará Pila – stavební část</t>
  </si>
  <si>
    <t>115101204</t>
  </si>
  <si>
    <t>Čerpání vody na dopravní výšku do 10 m průměrný přítok do přes 2 000 do 4 000 l/min</t>
  </si>
  <si>
    <t>191469428</t>
  </si>
  <si>
    <t>Čerpání vody na dopravní výšku do 10 m s uvažovaným průměrným přítokem přes 2 000 do 4 000 l/min</t>
  </si>
  <si>
    <t>https://podminky.urs.cz/item/CS_URS_2023_01/115101204</t>
  </si>
  <si>
    <t>7"dní"*24"h"</t>
  </si>
  <si>
    <t>115101209</t>
  </si>
  <si>
    <t>Příplatek ZKD 2000 l/min při čerpání vody na dopravní výšku do 10 m</t>
  </si>
  <si>
    <t>1511969384</t>
  </si>
  <si>
    <t>Čerpání vody na dopravní výšku do 10 m Příplatek k ceně 1204 za každých dalších i započatých 2 000 l/min</t>
  </si>
  <si>
    <t>https://podminky.urs.cz/item/CS_URS_2023_01/115101209</t>
  </si>
  <si>
    <t>7"dní"*24"h" *6"příplatků"</t>
  </si>
  <si>
    <t>122251101</t>
  </si>
  <si>
    <t>Odkopávky a prokopávky nezapažené v hornině třídy těžitelnosti I skupiny 3 objem do 20 m3 strojně</t>
  </si>
  <si>
    <t>-445771477</t>
  </si>
  <si>
    <t>Odkopávky a prokopávky nezapažené strojně v hornině třídy těžitelnosti I skupiny 3 do 20 m3</t>
  </si>
  <si>
    <t>https://podminky.urs.cz/item/CS_URS_2023_01/122251101</t>
  </si>
  <si>
    <t>docas_hraz*1/3</t>
  </si>
  <si>
    <t>Rozpad figury: docas_hraz</t>
  </si>
  <si>
    <t>Viz příloha D.1.8.2</t>
  </si>
  <si>
    <t>2,17"m2"*11,9 "dočasná hráz"</t>
  </si>
  <si>
    <t>127751101</t>
  </si>
  <si>
    <t>Vykopávky pod vodou v hornině třídy těžitelnosti I a II skupiny 1 až 4 tl vrstvy do 0,5 m objem do 1000 m3 strojně</t>
  </si>
  <si>
    <t>-263213335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</si>
  <si>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</si>
  <si>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https://podminky.urs.cz/item/CS_URS_2023_01/127751101</t>
  </si>
  <si>
    <t>docas_hraz*2,/3</t>
  </si>
  <si>
    <t>162351104</t>
  </si>
  <si>
    <t>Vodorovné přemístění přes 500 do 1000 m výkopku/sypaniny z horniny třídy těžitelnosti I skupiny 1 až 3</t>
  </si>
  <si>
    <t>541549761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</si>
  <si>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</si>
  <si>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https://podminky.urs.cz/item/CS_URS_2023_01/162351104</t>
  </si>
  <si>
    <t xml:space="preserve">Poznámka k položce:_x000D_
 </t>
  </si>
  <si>
    <t>přemístění z MD a na MD</t>
  </si>
  <si>
    <t>docas_hraz*2</t>
  </si>
  <si>
    <t>167151101</t>
  </si>
  <si>
    <t>Nakládání výkopku z hornin třídy těžitelnosti I skupiny 1 až 3 do 100 m3</t>
  </si>
  <si>
    <t>159572697</t>
  </si>
  <si>
    <t>Nakládání, skládání a překládání neulehlého výkopku nebo sypaniny strojně nakládání, množství do 100 m3, z horniny třídy těžitelnosti I, skupiny 1 až 3</t>
  </si>
  <si>
    <t>https://podminky.urs.cz/item/CS_URS_2023_01/167151101</t>
  </si>
  <si>
    <t>171103201</t>
  </si>
  <si>
    <t>Uložení sypanin z horniny třídy těžitelnosti I a II skupiny 1 až 4 do hrází nádrží se zhutněním 100 % PS C s příměsí jílu do 20 %</t>
  </si>
  <si>
    <t>677657597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</si>
  <si>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</si>
  <si>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https://podminky.urs.cz/item/CS_URS_2023_01/171103201</t>
  </si>
  <si>
    <t>Poznámka k položce:_x000D_
Z vytěžené zeminy v rámci stavby.</t>
  </si>
  <si>
    <t>-1002532830</t>
  </si>
  <si>
    <t xml:space="preserve">Poznámka k položce:_x000D_
Beton C 30/37 XC4, XF3, XA1_x000D_
Bednění pracovních spar je třeba zohlednit do ceny. </t>
  </si>
  <si>
    <t>Viz D.1.8.2.</t>
  </si>
  <si>
    <t xml:space="preserve">2,2*(3,6+3,45)*0,58 -0,94"m2"*0,58 -0,58*0,1*0,45 *2 </t>
  </si>
  <si>
    <t>Konstrukce vodních staveb z betonu samozhutnitelného mrazuvzdorného tř. SCC 30/37</t>
  </si>
  <si>
    <t>1874756530</t>
  </si>
  <si>
    <t>Konstrukce vodních staveb z betonu samozhutnitelného pro prostředí s mrazovými cykly tř. SCC 30/37</t>
  </si>
  <si>
    <t>1,01*0,1*0,45 *2 "zalití bočního vedení stavidla"</t>
  </si>
  <si>
    <t>0,06"m2"*2,68 "dolní práh stavidla"</t>
  </si>
  <si>
    <t>0,35"m2"*2,2 "dolní práh česlí"</t>
  </si>
  <si>
    <t>zabetonování otvoru po nosníku I320</t>
  </si>
  <si>
    <t>0,055"m2"*0,5*2</t>
  </si>
  <si>
    <t>1724960360</t>
  </si>
  <si>
    <t>0,58*(3,6+3,45) +1,0*(3,6+3,45) +0,58*(2,21-0,45) "přeliv"</t>
  </si>
  <si>
    <t>0,58*(0,9+1,0) "šachta odběru do rybníku"</t>
  </si>
  <si>
    <t>0,055"m2"*2 "zaplnění otvoru po nosníku"</t>
  </si>
  <si>
    <t>Rozpad figury: šachta</t>
  </si>
  <si>
    <t>Viz D.1.8.3</t>
  </si>
  <si>
    <t>16 "kg"</t>
  </si>
  <si>
    <t>32135101R</t>
  </si>
  <si>
    <t>Bednění konstrukcí vodních staveb vztlakové - zřízení</t>
  </si>
  <si>
    <t>407291219</t>
  </si>
  <si>
    <t>Viz D.2.5.2.1</t>
  </si>
  <si>
    <t>0,93*1,01 "boční vedení stavidla" *2</t>
  </si>
  <si>
    <t>-861634091</t>
  </si>
  <si>
    <t>32135201R</t>
  </si>
  <si>
    <t>-1559522366</t>
  </si>
  <si>
    <t>Rozpad figury: bed_vztlak</t>
  </si>
  <si>
    <t>321368211</t>
  </si>
  <si>
    <t>Výztuž železobetonových konstrukcí vodních staveb ze svařovaných sítí</t>
  </si>
  <si>
    <t>-214084646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</si>
  <si>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</si>
  <si>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https://podminky.urs.cz/item/CS_URS_2023_01/321368211</t>
  </si>
  <si>
    <t>(2,2*(3,6+3,45) -0,94"m2"-0,1*0,45 *2 +2,2*0,58*4)*5,364 "kg/m2 KY 80" *1,3 "30% přesahy"/1000</t>
  </si>
  <si>
    <t>((2,13+0,9-0,6)*0,58)*5,364 "kg/m2 KY 80" *1,3 "30% přesahy"/1000</t>
  </si>
  <si>
    <t>616340809</t>
  </si>
  <si>
    <t>9,5*2,3</t>
  </si>
  <si>
    <t>729134407</t>
  </si>
  <si>
    <t>1246430416</t>
  </si>
  <si>
    <t>953334118</t>
  </si>
  <si>
    <t>Bobtnavý pásek do pracovních spar betonových kcí bentonitový 20 x 15 mm</t>
  </si>
  <si>
    <t>829156648</t>
  </si>
  <si>
    <t>Bobtnavý pásek do pracovních spar betonových konstrukcí bentonitový, rozměru 20 x 15 mm</t>
  </si>
  <si>
    <t>https://podminky.urs.cz/item/CS_URS_2023_01/953334118</t>
  </si>
  <si>
    <t>Viz D.1.8.2</t>
  </si>
  <si>
    <t>(3,6+3,45) +10,0</t>
  </si>
  <si>
    <t>-1443979366</t>
  </si>
  <si>
    <t>Poznámka k položce:_x000D_
Dodávka kotev je součásti PS 25.</t>
  </si>
  <si>
    <t xml:space="preserve">Viz D.2.5.2.1 </t>
  </si>
  <si>
    <t>Boční vedení stavidla</t>
  </si>
  <si>
    <t>595159422</t>
  </si>
  <si>
    <t>Poznámka k položce:_x000D_
Šetrné bourání s ohledem na stávající konstrukce.- je třeba zohlednit v ceně</t>
  </si>
  <si>
    <t>2,2*3,6*0,45 -0,94"m2"*0,45 +3,45*2,2*0,45</t>
  </si>
  <si>
    <t>0,05"m2" *2,2</t>
  </si>
  <si>
    <t>0,07"m2" *2,68</t>
  </si>
  <si>
    <t>0,43*0,1*0,45*2 "boční vedení stavidla"</t>
  </si>
  <si>
    <t>Odbourání otvoru po nosníku I320</t>
  </si>
  <si>
    <t>977211111</t>
  </si>
  <si>
    <t>Řezání stěnovou pilou betonových nebo ŽB kcí s výztuží průměru do 16 mm hl do 200 mm</t>
  </si>
  <si>
    <t>254228470</t>
  </si>
  <si>
    <t>Řezání konstrukcí stěnovou pilou betonových nebo železobetonových průměru řezané výztuže do 16 mm hloubka řezu do 200 mm</t>
  </si>
  <si>
    <t>https://podminky.urs.cz/item/CS_URS_2023_01/977211111</t>
  </si>
  <si>
    <t>2,2 "kotvení prahu česlí"</t>
  </si>
  <si>
    <t>2,68*2 "kotvení prahu stavidla"</t>
  </si>
  <si>
    <t>0,43*2*2 "boční vedení stavidla"</t>
  </si>
  <si>
    <t>653057928</t>
  </si>
  <si>
    <t>2,2*(3,6+3,45) -0,94"m2"</t>
  </si>
  <si>
    <t>0,43*0,45*2 "boční vedení stavidla"</t>
  </si>
  <si>
    <t>0,45*2,68 + 0,23*2,2 "prahy"</t>
  </si>
  <si>
    <t>9852331R</t>
  </si>
  <si>
    <t>Úprava pracovní spáry zdrsněním</t>
  </si>
  <si>
    <t>-1346911575</t>
  </si>
  <si>
    <t>985331215</t>
  </si>
  <si>
    <t>Dodatečné vlepování betonářské výztuže D 16 mm do chemické malty včetně vyvrtání otvoru</t>
  </si>
  <si>
    <t>-808962164</t>
  </si>
  <si>
    <t>Dodatečné vlepování betonářské výztuže včetně vyvrtání a vyčištění otvoru chemickou maltou průměr výztuže 16 mm</t>
  </si>
  <si>
    <t>https://podminky.urs.cz/item/CS_URS_2023_01/985331215</t>
  </si>
  <si>
    <t>12*7*0,3 -6*0,3</t>
  </si>
  <si>
    <t>-720954226</t>
  </si>
  <si>
    <t>12*7*0,7 -6*0,7</t>
  </si>
  <si>
    <t>54,6*0,00163 'Přepočtené koeficientem množství</t>
  </si>
  <si>
    <t>9999-R2</t>
  </si>
  <si>
    <t>Odstranění stávajících dluží, vč. likvidace</t>
  </si>
  <si>
    <t>474446863</t>
  </si>
  <si>
    <t>kompletní odstranění stávajících dluží, vč. likvidace a poplatku za uložení na skládku. (Rozměry cca 2,2x0,14x0,06 m / 1 Ks. Předpokládá se 6 "ks")</t>
  </si>
  <si>
    <t xml:space="preserve">Poznámka k položce:_x000D_
_x000D_
</t>
  </si>
  <si>
    <t>9999-R3</t>
  </si>
  <si>
    <t>Dočasné převedení vody potrubím DN 450</t>
  </si>
  <si>
    <t>1347022519</t>
  </si>
  <si>
    <t>Dočasné převedení vody potrubím DN 450 (HDPE DN 450)
- dodávka a osazení potrubí dl. 12 m
- odřezání potrubí 
- utěsnění a odtěsnění potrubí
- zpětné napojení potrubí 
- podepření potrubí přeš zabetonovaný práh
- odstranění potrubí</t>
  </si>
  <si>
    <t>9999-R4</t>
  </si>
  <si>
    <t>Dočasné převedení vody potrubím DN 200</t>
  </si>
  <si>
    <t>-1719709161</t>
  </si>
  <si>
    <t>Dočasné převedení vody potrubím DN 200 (HDPE DN 200)
- dodávka a osazení potrubí dl. 12 m
- odstranění potrubí</t>
  </si>
  <si>
    <t>-28447430</t>
  </si>
  <si>
    <t>Naložení odřezaných štětovnic - Viz příloha C.5. a D.1.9.3.1</t>
  </si>
  <si>
    <t>demontaz/1000</t>
  </si>
  <si>
    <t>-1302713021</t>
  </si>
  <si>
    <t>https://podminky.urs.cz/item/CS_URS_2023_01/997002611</t>
  </si>
  <si>
    <t>Rozpad figury: demontaz</t>
  </si>
  <si>
    <t>61,0 "kg/m"*9,53 "Nosník I320"</t>
  </si>
  <si>
    <t>8,64 "kg/m"*(2,64*2+2,2) "Rám U80"</t>
  </si>
  <si>
    <t>-1423496177</t>
  </si>
  <si>
    <t>Rozpad figury: bet_suť</t>
  </si>
  <si>
    <t>bet_bour*2,45</t>
  </si>
  <si>
    <t>835209773</t>
  </si>
  <si>
    <t>bet_suť *19"průměrně celkem do 20 km"</t>
  </si>
  <si>
    <t>997221862</t>
  </si>
  <si>
    <t>Poplatek za uložení stavebního odpadu na recyklační skládce (skládkovné) z armovaného betonu pod kódem 17 01 01</t>
  </si>
  <si>
    <t>1687762403</t>
  </si>
  <si>
    <t>Poplatek za uložení stavebního odpadu na recyklační skládce (skládkovné) z armovaného betonu zatříděného do Katalogu odpadů pod kódem 17 01 01</t>
  </si>
  <si>
    <t>https://podminky.urs.cz/item/CS_URS_2023_01/997221862</t>
  </si>
  <si>
    <t>Rozpad figury: bet_bour</t>
  </si>
  <si>
    <t>-1767174042</t>
  </si>
  <si>
    <t>-2085253707</t>
  </si>
  <si>
    <t>-741244773</t>
  </si>
  <si>
    <t>767-M8</t>
  </si>
  <si>
    <t>Úprava šachty odběru do rybníka</t>
  </si>
  <si>
    <t>-1834795134</t>
  </si>
  <si>
    <t>Úprava šachty odběru do rybníka, vč. povrchové úpravy dle D.1.8.3</t>
  </si>
  <si>
    <t xml:space="preserve">Poznámka k položce:_x000D_
Udávaná hmotnost je hmotnost hotového výrobku. Případné ztratné a prořezy je třeba zohlednit do ceny. </t>
  </si>
  <si>
    <t>767996702</t>
  </si>
  <si>
    <t>Demontáž atypických zámečnických konstrukcí řezáním hm jednotlivých dílů přes 50 do 100 kg</t>
  </si>
  <si>
    <t>-1406681715</t>
  </si>
  <si>
    <t>Demontáž ostatních zámečnických konstrukcí řezáním o hmotnosti jednotlivých dílů přes 50 do 100 kg</t>
  </si>
  <si>
    <t>https://podminky.urs.cz/item/CS_URS_2023_01/767996702</t>
  </si>
  <si>
    <t>7679967-R1</t>
  </si>
  <si>
    <t>Posunutí původního krytu s rámem a odřezanými díly vedení</t>
  </si>
  <si>
    <t>346145606</t>
  </si>
  <si>
    <t xml:space="preserve">Posunutí původního krytu s rámem a odřezanými díly vedení na novou úroveň. Vč. potřebného řezání vedení, rámu krytu a zbytku posouvané ocelové konstrukce. </t>
  </si>
  <si>
    <t>-987932195</t>
  </si>
  <si>
    <t>Odvoz</t>
  </si>
  <si>
    <t>5348,27</t>
  </si>
  <si>
    <t>prohrabka</t>
  </si>
  <si>
    <t>SO 10 - Prohrábky koryta v podjezí</t>
  </si>
  <si>
    <t>127751102R</t>
  </si>
  <si>
    <t>Vykopávky pod vodou v hornině třídy těžitelnosti I a II skupiny 1 až 4 tl vrstvy do 0,5 m objem do 5000 m3 strojně</t>
  </si>
  <si>
    <t>360821946</t>
  </si>
  <si>
    <t>Vykopávky pod vodou strojně na hloubku do 5 m pod projektem stanovenou hladinou vody v horninách třídy těžitelnosti I a II skupiny 1 až 4, průměrné tloušťky projektované vrstvy do 0,50 m přes 1 000 do 5 000 m3</t>
  </si>
  <si>
    <t>https://podminky.urs.cz/item/CS_URS_2023_01/127751102R</t>
  </si>
  <si>
    <t xml:space="preserve">Poznámka k položce:_x000D_
Cena položky je včetně zajištění potřebných prací, případně zařízení pro provedení těžby z vody. Nepředpokládá se snížená hladina vody. ( Napřklad zřízení pontonu, speciální vodní bagry, ...)_x000D_
</t>
  </si>
  <si>
    <t>Viz příloha C.3 a D.1.10.4 a D.1.10.3</t>
  </si>
  <si>
    <t xml:space="preserve">Pod jezem k potrubí </t>
  </si>
  <si>
    <t>31,4*0,7 *70,42</t>
  </si>
  <si>
    <t>1,15 "m2"*38,5 "zához"</t>
  </si>
  <si>
    <t>Od potrubí - konec úseku</t>
  </si>
  <si>
    <t>(17,07+4,57) "m2, PF 93+92"/2*347,15</t>
  </si>
  <si>
    <t>786585181</t>
  </si>
  <si>
    <t>Odvoz přebytku zeminy</t>
  </si>
  <si>
    <t>Rozpad figury: prohrabka</t>
  </si>
  <si>
    <t>-1578866106</t>
  </si>
  <si>
    <t>Odvoz*8 "celkem do 18 km"</t>
  </si>
  <si>
    <t>Rozpad figury: Odvoz</t>
  </si>
  <si>
    <t>164203101</t>
  </si>
  <si>
    <t>Vodorovné přemístění výkopku po vodě do 50 m s vyložením horniny třídy těžitelnosti I a II skupiny 1 až 4</t>
  </si>
  <si>
    <t>1245211392</t>
  </si>
  <si>
    <t>Vodorovné přemístění výkopku po vodě bez naložení výkopku, avšak s jeho vyložením z horniny třídy těžitelnosti I a II, skupiny 1 až 4, na vzdálenost do 50 m</t>
  </si>
  <si>
    <t>https://podminky.urs.cz/item/CS_URS_2023_01/164203101</t>
  </si>
  <si>
    <t>Přemístění výkopku z koryta řeky k břehu</t>
  </si>
  <si>
    <t>167151131</t>
  </si>
  <si>
    <t>Nakládání nebo překládání na loď nebo z lodi výkopku z horniny třídy těžitelnosti I skupiny 1 až 3</t>
  </si>
  <si>
    <t>568170917</t>
  </si>
  <si>
    <t>Nakládání, skládání a překládání neulehlého výkopku nebo sypaniny strojně nakládání nebo překládání na loď nebo překládání nebo vykládání z lodi, z hornin třídy těžitelnosti I, skupiny 1 až 3</t>
  </si>
  <si>
    <t>https://podminky.urs.cz/item/CS_URS_2023_01/167151131</t>
  </si>
  <si>
    <t>Přeložení zeminy z lodi na vozidla</t>
  </si>
  <si>
    <t>-1175659790</t>
  </si>
  <si>
    <t>Odvoz*1,9</t>
  </si>
  <si>
    <t>171201R</t>
  </si>
  <si>
    <t>Příplatek za ztížené provedení likvidace vytěžené zeminy</t>
  </si>
  <si>
    <t>-1885936264</t>
  </si>
  <si>
    <t>Příplatek za ztížené provedení likvidace vytěžené zeminy (například sušení zeminy, související nadstandartní přesuny, ukládání zeminy, pronájmy parcel a podobně ... ).</t>
  </si>
  <si>
    <t>462512570</t>
  </si>
  <si>
    <t>Zához z lomového kamene s proštěrkováním z plavidla hmotnost přes 200 do 500 kg</t>
  </si>
  <si>
    <t>1968042937</t>
  </si>
  <si>
    <t>Zához z lomového kamene neupraveného záhozového s proštěrkováním z plavidla, hmotnosti jednotlivých kamenů přes 200 do 500 kg</t>
  </si>
  <si>
    <t>https://podminky.urs.cz/item/CS_URS_2023_01/462512570</t>
  </si>
  <si>
    <t>Viz C.3 a D.1.10.3</t>
  </si>
  <si>
    <t>2,3"m2"*35,7</t>
  </si>
  <si>
    <t>-1114021861</t>
  </si>
  <si>
    <t>22,64</t>
  </si>
  <si>
    <t>4,718</t>
  </si>
  <si>
    <t>143,11</t>
  </si>
  <si>
    <t>dno_100</t>
  </si>
  <si>
    <t>dno šachy</t>
  </si>
  <si>
    <t>klapka</t>
  </si>
  <si>
    <t>klapka DN 300</t>
  </si>
  <si>
    <t>Ohum_rov</t>
  </si>
  <si>
    <t>ohumusovani prave strany PK</t>
  </si>
  <si>
    <t>110,6</t>
  </si>
  <si>
    <t>ohum_svah</t>
  </si>
  <si>
    <t>ohumusování svahu</t>
  </si>
  <si>
    <t>10,621</t>
  </si>
  <si>
    <t>plot</t>
  </si>
  <si>
    <t>94,9</t>
  </si>
  <si>
    <t>podkladky</t>
  </si>
  <si>
    <t>SO 11 - Venkovní úpravy a oplocení</t>
  </si>
  <si>
    <t>poklop_šachet</t>
  </si>
  <si>
    <t>Prstenec_100</t>
  </si>
  <si>
    <t>skruz_100</t>
  </si>
  <si>
    <t>skuz_50</t>
  </si>
  <si>
    <t>skuz_prechod</t>
  </si>
  <si>
    <t>skuz_prechod_100</t>
  </si>
  <si>
    <t>stavítko</t>
  </si>
  <si>
    <t>stavítko DN 300</t>
  </si>
  <si>
    <t>trouba_300</t>
  </si>
  <si>
    <t>trouba_400</t>
  </si>
  <si>
    <t>16,7</t>
  </si>
  <si>
    <t>zalití</t>
  </si>
  <si>
    <t>3,637</t>
  </si>
  <si>
    <t>do500</t>
  </si>
  <si>
    <t>Strom 300-500 mm</t>
  </si>
  <si>
    <t>112101122</t>
  </si>
  <si>
    <t>Odstranění stromů jehličnatých průměru kmene přes 300 do 500 mm</t>
  </si>
  <si>
    <t>-543920750</t>
  </si>
  <si>
    <t>Odstranění stromů s odřezáním kmene a s odvětvením jehličnatých bez odkornění, průměru kmene přes 300 do 500 mm</t>
  </si>
  <si>
    <t>https://podminky.urs.cz/item/CS_URS_2023_01/112101122</t>
  </si>
  <si>
    <t>Viz zpráva B</t>
  </si>
  <si>
    <t>1 "Strom leží na parcele č. 1914/18"</t>
  </si>
  <si>
    <t>112155221</t>
  </si>
  <si>
    <t>Štěpkování solitérních stromků a větví průměru kmene přes 300 do 500 mm s naložením</t>
  </si>
  <si>
    <t>566459452</t>
  </si>
  <si>
    <t>Štěpkování s naložením na dopravní prostředek a odvozem do 20 km stromků a větví solitérů, průměru kmene přes 300 do 500 mm</t>
  </si>
  <si>
    <t>https://podminky.urs.cz/item/CS_URS_2023_01/112155221</t>
  </si>
  <si>
    <t>Rozpad figury: do500</t>
  </si>
  <si>
    <t>112251102</t>
  </si>
  <si>
    <t>Odstranění pařezů průměru přes 300 do 500 mm</t>
  </si>
  <si>
    <t>1138320061</t>
  </si>
  <si>
    <t>Odstranění pařezů strojně s jejich vykopáním nebo vytrháním průměru přes 300 do 500 mm</t>
  </si>
  <si>
    <t>https://podminky.urs.cz/item/CS_URS_2023_01/112251102</t>
  </si>
  <si>
    <t>162201416</t>
  </si>
  <si>
    <t>Vodorovné přemístění kmenů stromů jehličnatých do 1 km D kmene přes 300 do 500 mm</t>
  </si>
  <si>
    <t>-949127458</t>
  </si>
  <si>
    <t>Vodorovné přemístění větví, kmenů nebo pařezů s naložením, složením a dopravou do 1000 m kmenů stromů jehličnatých, průměru přes 300 do 500 mm</t>
  </si>
  <si>
    <t>https://podminky.urs.cz/item/CS_URS_2023_01/162201416</t>
  </si>
  <si>
    <t>162201422</t>
  </si>
  <si>
    <t>Vodorovné přemístění pařezů do 1 km D přes 300 do 500 mm</t>
  </si>
  <si>
    <t>756873257</t>
  </si>
  <si>
    <t>Vodorovné přemístění větví, kmenů nebo pařezů s naložením, složením a dopravou do 1000 m pařezů kmenů, průměru přes 300 do 500 mm</t>
  </si>
  <si>
    <t>https://podminky.urs.cz/item/CS_URS_2023_01/162201422</t>
  </si>
  <si>
    <t>-1929784</t>
  </si>
  <si>
    <t xml:space="preserve">přemístění z MD </t>
  </si>
  <si>
    <t xml:space="preserve">(Ohum_rov+ohum_svah)*0,15 </t>
  </si>
  <si>
    <t>Rozpad figury: Ohum_rov</t>
  </si>
  <si>
    <t>Viz c.3</t>
  </si>
  <si>
    <t>Rozpad figury: ohum_svah</t>
  </si>
  <si>
    <t>9,5"m2"*1,118 "svah 1 : 2"</t>
  </si>
  <si>
    <t>162301962</t>
  </si>
  <si>
    <t>Příplatek k vodorovnému přemístění kmenů stromů jehličnatých D kmene přes 300 do 500 mm ZKD 1 km</t>
  </si>
  <si>
    <t>1618773396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</si>
  <si>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</si>
  <si>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https://podminky.urs.cz/item/CS_URS_2023_01/162301962</t>
  </si>
  <si>
    <t>do500*19"celkem do 20 km"</t>
  </si>
  <si>
    <t>162301972</t>
  </si>
  <si>
    <t>Příplatek k vodorovnému přemístění pařezů D přes 300 do 500 mm ZKD 1 km</t>
  </si>
  <si>
    <t>-1539292435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</si>
  <si>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</si>
  <si>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https://podminky.urs.cz/item/CS_URS_2023_01/162301972</t>
  </si>
  <si>
    <t>do500*19 "celkem do 20 km"</t>
  </si>
  <si>
    <t>-1131927696</t>
  </si>
  <si>
    <t>181351103</t>
  </si>
  <si>
    <t>Rozprostření ornice tl vrstvy do 200 mm pl přes 100 do 500 m2 v rovině nebo ve svahu do 1:5 strojně</t>
  </si>
  <si>
    <t>-701936194</t>
  </si>
  <si>
    <t>Rozprostření a urovnání ornice v rovině nebo ve svahu sklonu do 1:5 strojně při souvislé ploše přes 100 do 500 m2, tl. vrstvy do 200 mm</t>
  </si>
  <si>
    <t>https://podminky.urs.cz/item/CS_URS_2023_01/181351103</t>
  </si>
  <si>
    <t>181411121</t>
  </si>
  <si>
    <t>Založení lučního trávníku výsevem pl do 1000 m2 v rovině a ve svahu do 1:5</t>
  </si>
  <si>
    <t>-537192735</t>
  </si>
  <si>
    <t>Založení trávníku na půdě předem připravené plochy do 1000 m2 výsevem včetně utažení lučního v rovině nebo na svahu do 1:5</t>
  </si>
  <si>
    <t>https://podminky.urs.cz/item/CS_URS_2023_01/181411121</t>
  </si>
  <si>
    <t>00572472</t>
  </si>
  <si>
    <t>osivo směs travní krajinná-rovinná</t>
  </si>
  <si>
    <t>-1937560205</t>
  </si>
  <si>
    <t>Ohum_rov*300/10000 "300 kg/ha"</t>
  </si>
  <si>
    <t>181411122</t>
  </si>
  <si>
    <t>Založení lučního trávníku výsevem pl do 1000 m2 ve svahu přes 1:5 do 1:2</t>
  </si>
  <si>
    <t>-751829925</t>
  </si>
  <si>
    <t>Založení trávníku na půdě předem připravené plochy do 1000 m2 výsevem včetně utažení lučního na svahu přes 1:5 do 1:2</t>
  </si>
  <si>
    <t>https://podminky.urs.cz/item/CS_URS_2023_01/181411122</t>
  </si>
  <si>
    <t>00572474</t>
  </si>
  <si>
    <t>osivo směs travní krajinná-svahová</t>
  </si>
  <si>
    <t>1541886859</t>
  </si>
  <si>
    <t>ohum_svah*300/10000 "300 kg/ha"</t>
  </si>
  <si>
    <t>181951111</t>
  </si>
  <si>
    <t>Úprava pláně v hornině třídy těžitelnosti I skupiny 1 až 3 bez zhutnění strojně</t>
  </si>
  <si>
    <t>2008984703</t>
  </si>
  <si>
    <t>Úprava pláně vyrovnáním výškových rozdílů strojně v hornině třídy těžitelnosti I, skupiny 1 až 3 bez zhutnění</t>
  </si>
  <si>
    <t>https://podminky.urs.cz/item/CS_URS_2023_01/181951111</t>
  </si>
  <si>
    <t>182151111</t>
  </si>
  <si>
    <t>Svahování v zářezech v hornině třídy těžitelnosti I skupiny 1 až 3 strojně</t>
  </si>
  <si>
    <t>1398066284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</si>
  <si>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</si>
  <si>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</si>
  <si>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182351023</t>
  </si>
  <si>
    <t>Rozprostření ornice pl do 100 m2 ve svahu přes 1:5 tl vrstvy do 200 mm strojně</t>
  </si>
  <si>
    <t>-1721222350</t>
  </si>
  <si>
    <t>Rozprostření a urovnání ornice ve svahu sklonu přes 1:5 strojně při souvislé ploše do 100 m2, tl. vrstvy do 200 mm</t>
  </si>
  <si>
    <t>https://podminky.urs.cz/item/CS_URS_2023_01/182351023</t>
  </si>
  <si>
    <t>185803111</t>
  </si>
  <si>
    <t>Ošetření trávníku shrabáním v rovině a svahu do 1:5</t>
  </si>
  <si>
    <t>-863446430</t>
  </si>
  <si>
    <t>Ošetření trávníku jednorázové v rovině nebo na svahu do 1:5</t>
  </si>
  <si>
    <t>https://podminky.urs.cz/item/CS_URS_2023_01/185803111</t>
  </si>
  <si>
    <t>185803112</t>
  </si>
  <si>
    <t>Ošetření trávníku shrabáním ve svahu přes 1:5 do 1:2</t>
  </si>
  <si>
    <t>1660594468</t>
  </si>
  <si>
    <t>Ošetření trávníku jednorázové na svahu přes 1:5 do 1:2</t>
  </si>
  <si>
    <t>https://podminky.urs.cz/item/CS_URS_2023_01/185803112</t>
  </si>
  <si>
    <t>185804312</t>
  </si>
  <si>
    <t>Zalití rostlin vodou plocha přes 20 m2</t>
  </si>
  <si>
    <t>277353495</t>
  </si>
  <si>
    <t>Zalití rostlin vodou plochy záhonů jednotlivě přes 20 m2</t>
  </si>
  <si>
    <t>https://podminky.urs.cz/item/CS_URS_2023_01/185804312</t>
  </si>
  <si>
    <t>3*0,010*(Ohum_rov+ohum_svah)</t>
  </si>
  <si>
    <t>185851121</t>
  </si>
  <si>
    <t>Dovoz vody pro zálivku rostlin za vzdálenost do 1000 m</t>
  </si>
  <si>
    <t>-1766366159</t>
  </si>
  <si>
    <t>Dovoz vody pro zálivku rostlin na vzdálenost do 1000 m</t>
  </si>
  <si>
    <t>https://podminky.urs.cz/item/CS_URS_2023_01/185851121</t>
  </si>
  <si>
    <t>Rozpad figury: zalití</t>
  </si>
  <si>
    <t>R162</t>
  </si>
  <si>
    <t>Poplatek za uložení pařezů do 500 mm na řízenou skládku</t>
  </si>
  <si>
    <t>1942314042</t>
  </si>
  <si>
    <t>R166</t>
  </si>
  <si>
    <t>Poplatek za uložení rozdrcené dřevní hmoty na skládku</t>
  </si>
  <si>
    <t>137815567</t>
  </si>
  <si>
    <t xml:space="preserve">Poplatek za uložení rozdrcené dřevní hmoty ze štěpků na skládku
</t>
  </si>
  <si>
    <t>212751102</t>
  </si>
  <si>
    <t>Trativod z drenážních trubek flexibilních PVC-U SN 4 perforace 360° včetně lože otevřený výkop DN 65 pro meliorace</t>
  </si>
  <si>
    <t>731442286</t>
  </si>
  <si>
    <t>Trativody z drenážních a melioračních trubek pro meliorace, dočasné nebo odlehčovací drenáže se zřízením štěrkového lože pod trubky a s jejich obsypem v otevřeném výkopu trubka flexibilní PVC-U SN 4 celoperforovaná 360° DN 65</t>
  </si>
  <si>
    <t>https://podminky.urs.cz/item/CS_URS_2023_01/212751102</t>
  </si>
  <si>
    <t xml:space="preserve">30 </t>
  </si>
  <si>
    <t>271572211</t>
  </si>
  <si>
    <t>Podsyp pod základové konstrukce se zhutněním z netříděného štěrkopísku</t>
  </si>
  <si>
    <t>-1991524394</t>
  </si>
  <si>
    <t>Podsyp pod základové konstrukce se zhutněním a urovnáním povrchu ze štěrkopísku netříděného</t>
  </si>
  <si>
    <t>https://podminky.urs.cz/item/CS_URS_2023_01/271572211</t>
  </si>
  <si>
    <t>Viz příloha D.1.11.6</t>
  </si>
  <si>
    <t>2,3*2,3*0,15</t>
  </si>
  <si>
    <t>Konstrukce vodních staveb ze ŽB mrazuvzdorného tř. C 30/37 - XC4, XF3, XA1</t>
  </si>
  <si>
    <t>-175116065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</si>
  <si>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30/37 - XC4, XF3, XA1</t>
  </si>
  <si>
    <t>Viz příloha D.1.11.4</t>
  </si>
  <si>
    <t>1,34"m2"*1,9 + 0,35*0,3*0,9  "čelo"</t>
  </si>
  <si>
    <t>(1,44+0,89) "m2"*0,3 "křídla"</t>
  </si>
  <si>
    <t>3,36"m2"*0,41 "dno"</t>
  </si>
  <si>
    <t>1008790788</t>
  </si>
  <si>
    <t>7,25 *1,5 +0,35*0,9 "čelo"</t>
  </si>
  <si>
    <t>(1,44+0,89)"m2"*2 + 0,3*(2,69+1,89)+0,35*2*1,2 "křídla"</t>
  </si>
  <si>
    <t>11,44*0,4 "dno"</t>
  </si>
  <si>
    <t>1368961926</t>
  </si>
  <si>
    <t>-1327879142</t>
  </si>
  <si>
    <t>C3037*100 "kg/m3" /1000</t>
  </si>
  <si>
    <t>3213661-R01</t>
  </si>
  <si>
    <t>ŽB schodiště 20x20/30 cm</t>
  </si>
  <si>
    <t>100175634</t>
  </si>
  <si>
    <t>ŽB schodiště 20x20/30 cm
- ŽB C 30/37 XC4 XF3 XA1, bednění, podkladní beton C12/15 X0, výztuž (cca 165 kg/m3)
- šířka stupně 1,0 m , celková šířka schodiště 1,4 m
Viz vzor D.1.11.8.</t>
  </si>
  <si>
    <t>3213661-R02</t>
  </si>
  <si>
    <t>ŽB schodiště 12x20/30 cm</t>
  </si>
  <si>
    <t>-1796265759</t>
  </si>
  <si>
    <t>ŽB schodiště 12x20/30 cm
- ŽB C 30/37 XC4 XF3 XA1, bednění, podkladní beton C12/15 X0, výztuž (cca 165 kg/m3)
- šířka stupně 1,0 m , celková šířka schodiště 1,4 m
Viz vzor D.1.11.8.</t>
  </si>
  <si>
    <t>3213661-R03</t>
  </si>
  <si>
    <t>ŽB schodiště 8x18,75/28,1 cm</t>
  </si>
  <si>
    <t>-1914595935</t>
  </si>
  <si>
    <t>ŽB schodiště 8x18,75/28,1 cm
- ŽB C 30/37 XC4 XF3 XA1, bednění, podkladní beton C12/15 X0, výztuž (cca 165 kg/m3)
- šířka stupně 1,0 m , celková šířka schodiště 1,2 m
Viz vzor D.1.11.8.</t>
  </si>
  <si>
    <t>3213661-R04</t>
  </si>
  <si>
    <t>ŽB schodiště 15x16/32 cm</t>
  </si>
  <si>
    <t>2138039361</t>
  </si>
  <si>
    <t>ŽB schodiště 15x16/32 cm
- ŽB C 30/37 XC4 XF3 XA1, bednění, podkladní beton C12/15 X0, výztuž (cca 165 kg/m3)
- šířka stupně 1,0 m , celková šířka schodiště 1,6 m
Viz vzor D.1.11.8.</t>
  </si>
  <si>
    <t>3213661-R05</t>
  </si>
  <si>
    <t>ŽB schodiště 14x16,43/32,86 cm</t>
  </si>
  <si>
    <t>181083551</t>
  </si>
  <si>
    <t>ŽB schodiště 14x16,43/32,86 cm
- ŽB C 30/37 XC4 XF3 XA1, bednění, podkladní beton C12/15 X0, výztuž (cca 165 kg/m3)
- šířka stupně 1,0 m , celková šířka schodiště 1,4 m
Viz vzor D.1.11.8.</t>
  </si>
  <si>
    <t>3213661-R06</t>
  </si>
  <si>
    <t>ŽB schodiště 8x16,25/32,5 cm</t>
  </si>
  <si>
    <t>966037223</t>
  </si>
  <si>
    <t>ŽB schodiště 8x16,25/32,5 cm
- ŽB C 30/37 XC4 XF3 XA1, bednění, podkladní beton C12/15 X0, výztuž (cca 165 kg/m3)
- šířka stupně 1,0 m , celková šířka schodiště 1,2-1,36 m
Viz vzor D.1.11.8.</t>
  </si>
  <si>
    <t>338171123R1</t>
  </si>
  <si>
    <t>Osazování sloupků a vzpěr plotových ocelových v přes 2 m se zabetonováním</t>
  </si>
  <si>
    <t>1870264862</t>
  </si>
  <si>
    <t xml:space="preserve">Montáž sloupků a vzpěr plotových ocelových trubkových nebo profilovaných výšky přes 2 m se zabetonováním, vč. vykopání jamek </t>
  </si>
  <si>
    <t>Viz D.1.11.7</t>
  </si>
  <si>
    <t>55342-R101</t>
  </si>
  <si>
    <t xml:space="preserve">dodávka ocelového plotového sloupku(2200 mm + 0,85 mm) vč. víčka s patkou </t>
  </si>
  <si>
    <t>-565495607</t>
  </si>
  <si>
    <t>55342-R102</t>
  </si>
  <si>
    <t>dodávka ocelové plotové vzpěry s patkou</t>
  </si>
  <si>
    <t>1116847744</t>
  </si>
  <si>
    <t>dodávka ocelové plotové vzpěry s betonovo patkou, vč. vykopaní jamek</t>
  </si>
  <si>
    <t>33817112R2</t>
  </si>
  <si>
    <t>Osazování sloupků a vzpěr plotových ocelových v přes 2 m ukotvením k pevnému podkladu, vč. kotvení</t>
  </si>
  <si>
    <t>1909690307</t>
  </si>
  <si>
    <t xml:space="preserve">Osazování sloupků a vzpěr plotových ocelových v přes 2 m ukotvením k pevnému podkladu, vč. kotvení (kotvy + základna stojek, vrt + chemická malta)
</t>
  </si>
  <si>
    <t>55342254</t>
  </si>
  <si>
    <t>sloupek plotový Pz a komaxitový 2200 mm, vč. víčka</t>
  </si>
  <si>
    <t>947380935</t>
  </si>
  <si>
    <t>55342-R103</t>
  </si>
  <si>
    <t>dodávka ocelové plotové vzpěry kotvených do betonu</t>
  </si>
  <si>
    <t>-2112701125</t>
  </si>
  <si>
    <t>dodávka ocelové plotové vzpěry kotvené do betonového podkladu</t>
  </si>
  <si>
    <t>348401130</t>
  </si>
  <si>
    <t>Montáž oplocení ze strojového pletiva s napínacími dráty v přes 1,6 do 2,0 m</t>
  </si>
  <si>
    <t>1835589533</t>
  </si>
  <si>
    <t>Montáž oplocení z pletiva strojového s napínacími dráty přes 1,6 do 2,0 m</t>
  </si>
  <si>
    <t>https://podminky.urs.cz/item/CS_URS_2023_01/348401130</t>
  </si>
  <si>
    <t>52,0+7,55+12,85+22,5</t>
  </si>
  <si>
    <t>31327506</t>
  </si>
  <si>
    <t>pletivo drátěné plastifikované se čtvercovými oky 50/2,7 mm v 1800mm</t>
  </si>
  <si>
    <t>-1684039958</t>
  </si>
  <si>
    <t>Rozpad figury: plot</t>
  </si>
  <si>
    <t>348401320</t>
  </si>
  <si>
    <t>Rozvinutí, montáž a napnutí ostnatého drátu</t>
  </si>
  <si>
    <t>1436897632</t>
  </si>
  <si>
    <t>Montáž oplocení z pletiva rozvinutí, uchycení a napnutí drátu ostnatého</t>
  </si>
  <si>
    <t>https://podminky.urs.cz/item/CS_URS_2023_01/348401320</t>
  </si>
  <si>
    <t>2*plot</t>
  </si>
  <si>
    <t>31478001</t>
  </si>
  <si>
    <t>drát ostnatý</t>
  </si>
  <si>
    <t>198094473</t>
  </si>
  <si>
    <t>189,8*1,05 'Přepočtené koeficientem množství</t>
  </si>
  <si>
    <t>348401350</t>
  </si>
  <si>
    <t>Rozvinutí, montáž a napnutí napínacího drátu na oplocení</t>
  </si>
  <si>
    <t>9007181</t>
  </si>
  <si>
    <t>Montáž oplocení z pletiva rozvinutí, uchycení a napnutí drátu napínacího</t>
  </si>
  <si>
    <t>https://podminky.urs.cz/item/CS_URS_2023_01/348401350</t>
  </si>
  <si>
    <t>3*plot</t>
  </si>
  <si>
    <t>15615185</t>
  </si>
  <si>
    <t>drát kruhový Pz měkký ČSN 42 6403 jakost 11 343 D 3,15mm</t>
  </si>
  <si>
    <t>1729837320</t>
  </si>
  <si>
    <t>Poznámka k položce:_x000D_
Hmotnost: 0,099 kg/m</t>
  </si>
  <si>
    <t>3*plot*1,15*61,1759/1000 "kg/1000 m"</t>
  </si>
  <si>
    <t>311970140</t>
  </si>
  <si>
    <t>napínák lanový oko-hák Zn bílý M16</t>
  </si>
  <si>
    <t>-479601264</t>
  </si>
  <si>
    <t>5*4</t>
  </si>
  <si>
    <t>348401360</t>
  </si>
  <si>
    <t>Přiháčkování strojového pletiva k napínacímu drátu na oplocení</t>
  </si>
  <si>
    <t>-282556111</t>
  </si>
  <si>
    <t>Montáž oplocení z pletiva rozvinutí, uchycení a napnutí drátu přiháčkování pletiva k napínacímu drátu</t>
  </si>
  <si>
    <t>https://podminky.urs.cz/item/CS_URS_2023_01/348401360</t>
  </si>
  <si>
    <t>15614145</t>
  </si>
  <si>
    <t>drát kruhový Pz měkký DIN 177 jakost 11 300 D 1,25mm</t>
  </si>
  <si>
    <t>-242733326</t>
  </si>
  <si>
    <t>Poznámka k položce:_x000D_
Hmotnost: 0,00963 kg/m</t>
  </si>
  <si>
    <t>3*plot*0,10*9,6334 /1000 "kg/1000 m"</t>
  </si>
  <si>
    <t>348401-R1</t>
  </si>
  <si>
    <t xml:space="preserve">Dodávka a montáž jednokřídlé plotové ocelové branky Š. 1,7 x V. 2,0 m </t>
  </si>
  <si>
    <t>475305219</t>
  </si>
  <si>
    <t xml:space="preserve">Dodávka a montáž jednokřídlé plotové ocelové branky Š. 1,7 x V. 2,0 m, vč. betonových patek a vykopání jamek </t>
  </si>
  <si>
    <t>348401-R2</t>
  </si>
  <si>
    <t xml:space="preserve">Dodávka a montáž dvoukřídlé plotové ocelové brány Š. 4,5 x V. 2,0 m </t>
  </si>
  <si>
    <t>-1246626812</t>
  </si>
  <si>
    <t xml:space="preserve">Dodávka a montáž dvoukřídlé plotové ocelové brány Š. 4,5 x V. 2,0 m, vč. betonových patek a vykopání jamek </t>
  </si>
  <si>
    <t>-1366868069</t>
  </si>
  <si>
    <t>119,06"m2"*1,202 "koef. sklonu"</t>
  </si>
  <si>
    <t>-473021892</t>
  </si>
  <si>
    <t xml:space="preserve">Poznámka k položce:_x000D_
Beton C 12/15 X0_x000D_
</t>
  </si>
  <si>
    <t>1,5*1,5</t>
  </si>
  <si>
    <t>1,35*1,35</t>
  </si>
  <si>
    <t>-813938804</t>
  </si>
  <si>
    <t>5,89 "m2"</t>
  </si>
  <si>
    <t>452111141</t>
  </si>
  <si>
    <t>Osazení betonových pražců otevřený výkop pl přes 75000 mm2</t>
  </si>
  <si>
    <t>2032343856</t>
  </si>
  <si>
    <t>Osazení betonových dílců pražců pod potrubí v otevřeném výkopu, průřezové plochy přes 75000 mm2</t>
  </si>
  <si>
    <t>https://podminky.urs.cz/item/CS_URS_2023_01/452111141</t>
  </si>
  <si>
    <t>Rozpad figury: podkladky</t>
  </si>
  <si>
    <t>Viz příloha D.1.11.3 a D.1.11.6</t>
  </si>
  <si>
    <t>59223733</t>
  </si>
  <si>
    <t>podkladek pod trouby betonové/ŽB DN 300-500</t>
  </si>
  <si>
    <t>1254552662</t>
  </si>
  <si>
    <t>452112112</t>
  </si>
  <si>
    <t>Osazení betonových prstenců nebo rámů v do 100 mm</t>
  </si>
  <si>
    <t>-967312457</t>
  </si>
  <si>
    <t>Osazení betonových dílců prstenců nebo rámů pod poklopy a mříže, výšky do 100 mm</t>
  </si>
  <si>
    <t>https://podminky.urs.cz/item/CS_URS_2023_01/452112112</t>
  </si>
  <si>
    <t>Rozpad figury: Prstenec_100</t>
  </si>
  <si>
    <t>1 "Š1"</t>
  </si>
  <si>
    <t>59224013</t>
  </si>
  <si>
    <t>prstenec šachtový vyrovnávací betonový 625x100x100mm</t>
  </si>
  <si>
    <t>-183104488</t>
  </si>
  <si>
    <t>452311131</t>
  </si>
  <si>
    <t>Podkladní desky z betonu prostého bez zvýšených nároků na prostředí tř. C 12/15 otevřený výkop</t>
  </si>
  <si>
    <t>-2091298856</t>
  </si>
  <si>
    <t>Podkladní a zajišťovací konstrukce z betonu prostého v otevřeném výkopu bez zvýšených nároků na prostředí desky pod potrubí, stoky a drobné objekty z betonu tř. C 12/15</t>
  </si>
  <si>
    <t>https://podminky.urs.cz/item/CS_URS_2023_01/452311131</t>
  </si>
  <si>
    <t>1,33*0,1*16,45</t>
  </si>
  <si>
    <t>-1318367446</t>
  </si>
  <si>
    <t>812372221</t>
  </si>
  <si>
    <t>Montáž potrubí z trub TBH s integrovaným pryžovým těsněním a čedičovou výstelkou otevřený výkop sklon do 20 % DN 300</t>
  </si>
  <si>
    <t>-562277005</t>
  </si>
  <si>
    <t>Montáž potrubí z trub betonových hrdlových v otevřeném výkopu ve sklonu do 20 % s integrovaným pryžovým těsněním a čedičovou výstelkou DN 300</t>
  </si>
  <si>
    <t>https://podminky.urs.cz/item/CS_URS_2023_01/812372221</t>
  </si>
  <si>
    <t>Viz D.1.11.3 a C.3</t>
  </si>
  <si>
    <t>59223020</t>
  </si>
  <si>
    <t>trouba betonová hrdlová DN 300</t>
  </si>
  <si>
    <t>-745133211</t>
  </si>
  <si>
    <t>Rozpad figury: trouba_300</t>
  </si>
  <si>
    <t>16,7*1,01 'Přepočtené koeficientem množství</t>
  </si>
  <si>
    <t>891372322</t>
  </si>
  <si>
    <t>Montáž kanalizačních stavítek DN 300</t>
  </si>
  <si>
    <t>161837287</t>
  </si>
  <si>
    <t>Montáž kanalizačních armatur na potrubí stavítek DN 300</t>
  </si>
  <si>
    <t>https://podminky.urs.cz/item/CS_URS_2023_01/891372322</t>
  </si>
  <si>
    <t>Rozpad figury: stavítko</t>
  </si>
  <si>
    <t>Viz D.1.11.3 - Š1</t>
  </si>
  <si>
    <t>1 "ks, stavítko"</t>
  </si>
  <si>
    <t>42291082</t>
  </si>
  <si>
    <t>souprava zemní pro šoupátka DN 250-300mm Rd 2,0m</t>
  </si>
  <si>
    <t>1999453646</t>
  </si>
  <si>
    <t>42223007</t>
  </si>
  <si>
    <t>šoupátko/stavítko vřetenové nástěnné nerezová ocel DN 300</t>
  </si>
  <si>
    <t>136550891</t>
  </si>
  <si>
    <t>891372421</t>
  </si>
  <si>
    <t>Montáž koncových klapek PE-HD na kolmou stěnu DN 300</t>
  </si>
  <si>
    <t>850380479</t>
  </si>
  <si>
    <t>Montáž kanalizačních armatur na potrubí koncových klapek PE-HD na kolmou stěnu DN 300</t>
  </si>
  <si>
    <t>https://podminky.urs.cz/item/CS_URS_2023_01/891372421</t>
  </si>
  <si>
    <t>Rozpad figury: klapka</t>
  </si>
  <si>
    <t>1 "ks, klapka"</t>
  </si>
  <si>
    <t>42283006</t>
  </si>
  <si>
    <t>klapka koncová na kolmou betonovou stěnu PE-HD DN 300</t>
  </si>
  <si>
    <t>1073926064</t>
  </si>
  <si>
    <t>54879834</t>
  </si>
  <si>
    <t>sada pro ukotvení koncové klapky na kolmou betonovou stěnu DN 300</t>
  </si>
  <si>
    <t>1916967550</t>
  </si>
  <si>
    <t>894411311</t>
  </si>
  <si>
    <t>Osazení betonových nebo železobetonových dílců pro šachty skruží rovných</t>
  </si>
  <si>
    <t>1768506601</t>
  </si>
  <si>
    <t>https://podminky.urs.cz/item/CS_URS_2023_01/894411311</t>
  </si>
  <si>
    <t>Viz D.1.11.6</t>
  </si>
  <si>
    <t>Rozpad figury: skruz_100</t>
  </si>
  <si>
    <t>1 "š1"</t>
  </si>
  <si>
    <t>Rozpad figury: skuz_50</t>
  </si>
  <si>
    <t>1 "Š2"</t>
  </si>
  <si>
    <t>59224161</t>
  </si>
  <si>
    <t>skruž kanalizační s ocelovými stupadly 100x50x12cm</t>
  </si>
  <si>
    <t>1672970327</t>
  </si>
  <si>
    <t>Poznámka k položce:_x000D_
Poplastovaná stupadla</t>
  </si>
  <si>
    <t>59224162</t>
  </si>
  <si>
    <t>skruž kanalizační s ocelovými stupadly 100x100x12cm</t>
  </si>
  <si>
    <t>-224169352</t>
  </si>
  <si>
    <t>894412411</t>
  </si>
  <si>
    <t>Osazení betonových nebo železobetonových dílců pro šachty skruží přechodových</t>
  </si>
  <si>
    <t>1402169109</t>
  </si>
  <si>
    <t>https://podminky.urs.cz/item/CS_URS_2023_01/894412411</t>
  </si>
  <si>
    <t>1 "původní skruž Š2"</t>
  </si>
  <si>
    <t>Rozpad figury: skuz_prechod</t>
  </si>
  <si>
    <t>59224167</t>
  </si>
  <si>
    <t>skruž betonová přechodová 62,5/100x60x12cm, stupadla poplastovaná</t>
  </si>
  <si>
    <t>-2037519934</t>
  </si>
  <si>
    <t>Poznámka k položce:_x000D_
Viz D.1.11.6 - 1x kapsové a 1x ocelové stupadlo s polyethylenovým obalem</t>
  </si>
  <si>
    <t>894414111</t>
  </si>
  <si>
    <t>Osazení betonových nebo železobetonových dílců pro šachty skruží základových (dno)</t>
  </si>
  <si>
    <t>-2064313937</t>
  </si>
  <si>
    <t>https://podminky.urs.cz/item/CS_URS_2023_01/894414111</t>
  </si>
  <si>
    <t>Rozpad figury: dno_100</t>
  </si>
  <si>
    <t>Viz D.1.11.3</t>
  </si>
  <si>
    <t>592243R</t>
  </si>
  <si>
    <t>dno betonové šachty kanalizační přímé 1000x720x120 mm</t>
  </si>
  <si>
    <t>55273532</t>
  </si>
  <si>
    <t>894812325</t>
  </si>
  <si>
    <t>Revizní a čistící šachta z PP typ DN 600/315 šachtové dno průtočné</t>
  </si>
  <si>
    <t>-1471475560</t>
  </si>
  <si>
    <t>Revizní a čistící šachta z polypropylenu PP pro hladké trouby DN 600 šachtové dno (DN šachty / DN trubního vedení) DN 600/315 průtočné</t>
  </si>
  <si>
    <t>https://podminky.urs.cz/item/CS_URS_2023_01/894812325</t>
  </si>
  <si>
    <t>894812331</t>
  </si>
  <si>
    <t>Revizní a čistící šachta z PP DN 600 šachtová roura korugovaná světlé hloubky 1000 mm</t>
  </si>
  <si>
    <t>-844200048</t>
  </si>
  <si>
    <t>Revizní a čistící šachta z polypropylenu PP pro hladké trouby DN 600 roura šachtová korugovaná, světlé hloubky 1 000 mm</t>
  </si>
  <si>
    <t>https://podminky.urs.cz/item/CS_URS_2023_01/894812331</t>
  </si>
  <si>
    <t>Poznámka k položce:_x000D_
Do ceny je třeba zohlednit mezisegmentové těsnění a provedení otvoru pro těsnící spojku DN 110</t>
  </si>
  <si>
    <t>894812357</t>
  </si>
  <si>
    <t>Revizní a čistící šachta z PP DN 600 poklop litinový pro třídu zatížení B125 s teleskopickým adaptérem</t>
  </si>
  <si>
    <t>-1525730180</t>
  </si>
  <si>
    <t>Revizní a čistící šachta z polypropylenu PP pro hladké trouby DN 600 poklop (mříž) litinový pro třídu zatížení B125 s teleskopickým adaptérem</t>
  </si>
  <si>
    <t>https://podminky.urs.cz/item/CS_URS_2023_01/894812357</t>
  </si>
  <si>
    <t>894812-R02</t>
  </si>
  <si>
    <t>Dodávka a montáž těsnící spojky DN 110</t>
  </si>
  <si>
    <t>965025095</t>
  </si>
  <si>
    <t>894812-R03</t>
  </si>
  <si>
    <t>Dodávka a montáž drenážní redukce DN 65/110</t>
  </si>
  <si>
    <t>-1179539297</t>
  </si>
  <si>
    <t>899102211</t>
  </si>
  <si>
    <t>Demontáž poklopů litinových nebo ocelových včetně rámů hmotnosti přes 50 do 100 kg</t>
  </si>
  <si>
    <t>1301134428</t>
  </si>
  <si>
    <t>Demontáž poklopů litinových a ocelových včetně rámů, hmotnosti jednotlivě přes 50 do 100 Kg</t>
  </si>
  <si>
    <t>https://podminky.urs.cz/item/CS_URS_2023_01/899102211</t>
  </si>
  <si>
    <t>1 "š2"</t>
  </si>
  <si>
    <t>89910221R</t>
  </si>
  <si>
    <t xml:space="preserve">Demontáž přechodové skruže </t>
  </si>
  <si>
    <t>-1478023875</t>
  </si>
  <si>
    <t>Demontáž přechodové skruže k opětovnému osazení.</t>
  </si>
  <si>
    <t>899304111</t>
  </si>
  <si>
    <t>Osazení poklop železobetonových včetně rámů jakékoli hmotnosti</t>
  </si>
  <si>
    <t>-1260742361</t>
  </si>
  <si>
    <t>Osazení poklopů železobetonových včetně rámů jakékoliv hmotnosti</t>
  </si>
  <si>
    <t>https://podminky.urs.cz/item/CS_URS_2023_01/899304111</t>
  </si>
  <si>
    <t>1 "původní poklop Š2"</t>
  </si>
  <si>
    <t>63126039</t>
  </si>
  <si>
    <t>poklop šachtový s BEGU rámem a zámky kruhový, DN 600 D400</t>
  </si>
  <si>
    <t>-371385002</t>
  </si>
  <si>
    <t>Rozpad figury: poklop_šachet</t>
  </si>
  <si>
    <t>899401112</t>
  </si>
  <si>
    <t>Osazení poklopů litinových šoupátkových</t>
  </si>
  <si>
    <t>-370021339</t>
  </si>
  <si>
    <t>https://podminky.urs.cz/item/CS_URS_2023_01/899401112</t>
  </si>
  <si>
    <t>42291352</t>
  </si>
  <si>
    <t>poklop litinový šoupátkový pro zemní soupravy osazení do terénu a do vozovky</t>
  </si>
  <si>
    <t>-670842108</t>
  </si>
  <si>
    <t>899620141R</t>
  </si>
  <si>
    <t>Obetonování šachet betonem prostým tř. C 20/25 XC4</t>
  </si>
  <si>
    <t>747741791</t>
  </si>
  <si>
    <t>0,55"m2"*0,6</t>
  </si>
  <si>
    <t>899623161</t>
  </si>
  <si>
    <t>Obetonování potrubí nebo zdiva stok betonem prostým tř. C 20/25 v otevřeném výkopu</t>
  </si>
  <si>
    <t>576761462</t>
  </si>
  <si>
    <t>Obetonování potrubí nebo zdiva stok betonem prostým v otevřeném výkopu, betonem tř. C 20/25</t>
  </si>
  <si>
    <t>https://podminky.urs.cz/item/CS_URS_2023_01/899623161</t>
  </si>
  <si>
    <t>0,57"m2"*16,5</t>
  </si>
  <si>
    <t>899640112</t>
  </si>
  <si>
    <t>Bednění pro obetonování plastových šachet kruhových otevřený výkop</t>
  </si>
  <si>
    <t>-327690913</t>
  </si>
  <si>
    <t>Bednění pro obetonování plastových šachet v otevřeném výkopu kruhových</t>
  </si>
  <si>
    <t>https://podminky.urs.cz/item/CS_URS_2023_01/899640112</t>
  </si>
  <si>
    <t>3,54*0,6</t>
  </si>
  <si>
    <t>899643111</t>
  </si>
  <si>
    <t>Bednění pro obetonování potrubí otevřený výkop</t>
  </si>
  <si>
    <t>-1484078711</t>
  </si>
  <si>
    <t>Bednění pro obetonování potrubí v otevřeném výkopu</t>
  </si>
  <si>
    <t>https://podminky.urs.cz/item/CS_URS_2023_01/899643111</t>
  </si>
  <si>
    <t>1,52*16,5</t>
  </si>
  <si>
    <t>8996-R01</t>
  </si>
  <si>
    <t>Osazení drenážní šachty na stávající betonové potrubí</t>
  </si>
  <si>
    <t>-1883470997</t>
  </si>
  <si>
    <t xml:space="preserve">Osazení drenážní šachty na stávající betonové potrubí (včetně řezání a úpravy stávajících betonových trub, osazení plastovvého dna do stávajících trub a podobně). </t>
  </si>
  <si>
    <t>9999R001</t>
  </si>
  <si>
    <t>Dodávka, osazení a zainjektování injektážní hadičky, vč. dodání injektážní hmoty</t>
  </si>
  <si>
    <t>1068172854</t>
  </si>
  <si>
    <t xml:space="preserve">Dodávka, osazení a zainjektování injektážní hadičky, vč. dodání injektážní hmoty
</t>
  </si>
  <si>
    <t>Poznámka k položce:_x000D_
Do ceny je třeba započítat přidružený materiál (například, spojky, koncovky a podobně).</t>
  </si>
  <si>
    <t>PI*0,45 *2 "ks" +1,0*2 "přesah"</t>
  </si>
  <si>
    <t>PI*0,35 *2 "ks" +1,0*2 "přesah"</t>
  </si>
  <si>
    <t>9999R002</t>
  </si>
  <si>
    <t>Přesun stávající buňky v areálu dvora do konečné polohy dle požadavku správce</t>
  </si>
  <si>
    <t>-965715364</t>
  </si>
  <si>
    <t>626358372</t>
  </si>
  <si>
    <t>VON - Vedlejší a ostatní náklady</t>
  </si>
  <si>
    <t>VON1 - Zařízení staveniště</t>
  </si>
  <si>
    <t>VON2 - Dokumentace</t>
  </si>
  <si>
    <t>VON3 - Zaměření</t>
  </si>
  <si>
    <t>VON4 - Ostatní</t>
  </si>
  <si>
    <t>VON1</t>
  </si>
  <si>
    <t>Zařízení staveniště</t>
  </si>
  <si>
    <t>01</t>
  </si>
  <si>
    <t>Zařízení a odstranění staveniště</t>
  </si>
  <si>
    <t>1024</t>
  </si>
  <si>
    <t>-59538784</t>
  </si>
  <si>
    <t>Společné zařízení staveniště pro stavební a technologickou část, vč. zajištění potřebných dočasných přípojek a uvedení pozemku do původního stavu. Zřízení a odstranění nutných zpevněných ploch (například pod jeřáb, pro příjezd těžké techniky, ochrana stávajících sítí a podobně,...)</t>
  </si>
  <si>
    <t>VON2</t>
  </si>
  <si>
    <t>Dokumentace</t>
  </si>
  <si>
    <t>02</t>
  </si>
  <si>
    <t>Zpracování realizační dokumentace zhotovitele, dílenských výkresů, technologických předpisů stavební části</t>
  </si>
  <si>
    <t>741066757</t>
  </si>
  <si>
    <t>Zpracování realizační dokumentace zhotovitele, dílenských výkresů, technologických předpisů stavební čísti</t>
  </si>
  <si>
    <t>03</t>
  </si>
  <si>
    <t>Vypracování plánu kontrolní činnosti a řízení jakosti</t>
  </si>
  <si>
    <t>-535582087</t>
  </si>
  <si>
    <t>04</t>
  </si>
  <si>
    <t>Zpracování dokumentace skutečného provedení</t>
  </si>
  <si>
    <t>-441796545</t>
  </si>
  <si>
    <t>05</t>
  </si>
  <si>
    <t>Vypracování, projednání a schválení povodňového plánu</t>
  </si>
  <si>
    <t>1795980201</t>
  </si>
  <si>
    <t>06</t>
  </si>
  <si>
    <t>Vypracování, projednání a schválení havarijního plánu</t>
  </si>
  <si>
    <t>1807150569</t>
  </si>
  <si>
    <t>VON3</t>
  </si>
  <si>
    <t>Zaměření</t>
  </si>
  <si>
    <t>07</t>
  </si>
  <si>
    <t>Geodetické zaměření při realizací díla</t>
  </si>
  <si>
    <t>-2085011526</t>
  </si>
  <si>
    <t>08</t>
  </si>
  <si>
    <t>Geodetické zaměření skutečného provedení</t>
  </si>
  <si>
    <t>96411170</t>
  </si>
  <si>
    <t>09</t>
  </si>
  <si>
    <t>Zpracování geometrických plánů</t>
  </si>
  <si>
    <t>2145760940</t>
  </si>
  <si>
    <t>Vytýčení stávajících inženýrských sítí vč. ochranných pásem</t>
  </si>
  <si>
    <t>277736857</t>
  </si>
  <si>
    <t>VON4</t>
  </si>
  <si>
    <t>Záchranný odlov a transfer</t>
  </si>
  <si>
    <t>996835086</t>
  </si>
  <si>
    <t>Biologický dozor</t>
  </si>
  <si>
    <t>-1047690854</t>
  </si>
  <si>
    <t>Geotechnický dozor</t>
  </si>
  <si>
    <t>-2144039323</t>
  </si>
  <si>
    <t>Zajištění dočasného dopravního značení po dobu stavby</t>
  </si>
  <si>
    <t>-1680793309</t>
  </si>
  <si>
    <t>Zajištění veškerých předepsaných rozborů, atestů, zkoušek, a revizí dle příslušných norem a dalších předpisů a nařízení platných v ČR, kterými bude prokázáno dosažení předepsané kvality a parametrů dokončeného díla</t>
  </si>
  <si>
    <t>-356883897</t>
  </si>
  <si>
    <t>Zajištění veškerých předepsaných rozborů, atestů, zkoušek, a revizí dle příslušných norem a dalších předpisů a nařízení platných v ČR, kterými bude prokázáno dosažení předepsané kvality a parametrů dokončeného díla.</t>
  </si>
  <si>
    <t>Náklady na opatření vyplývající z plánu BOZP</t>
  </si>
  <si>
    <t>705235503</t>
  </si>
  <si>
    <t>Pasportizace</t>
  </si>
  <si>
    <t>40128722</t>
  </si>
  <si>
    <t>pasportizace - zdokumentování (foto s popisem) původního stavu ZS, přilehlých objektů, přístupových cest a technologie a zařízení před zahájením stavby a po dokončení stavby</t>
  </si>
  <si>
    <t>Fotodokumentace po dobu stavby</t>
  </si>
  <si>
    <t>-1243210821</t>
  </si>
  <si>
    <t>Náklady na provádění čištění vozidel stavby</t>
  </si>
  <si>
    <t>2143567174</t>
  </si>
  <si>
    <t>Náklady na provádění čištění vozidel stavby k zamezení znečišťování příjezdových komunikací.</t>
  </si>
  <si>
    <t xml:space="preserve">Náklady na provádění čištění komunikací </t>
  </si>
  <si>
    <t>337083716</t>
  </si>
  <si>
    <t>Náklady na provádění čištění komunikací, znečištěných vlivem stavby.</t>
  </si>
  <si>
    <t>Uvedení příjezdných komunikací poškozených v průběhu stavby do původního stavu</t>
  </si>
  <si>
    <t>-1504494845</t>
  </si>
  <si>
    <t xml:space="preserve">Zajištění publicity dle požadavků poskytovatele dotace </t>
  </si>
  <si>
    <t>-1350416628</t>
  </si>
  <si>
    <t xml:space="preserve">- Zajištění plnění povinné publicity dle podmínek poskytovatele dotace 
- Jedná se zejména o billboard o minimální velikosti 2 100 x 2 200mm a stálou pamětní desku s rozměry 300 x 400mm.
 </t>
  </si>
  <si>
    <t>v36</t>
  </si>
  <si>
    <t xml:space="preserve">Náklady na provedení rozboru zeminy ukládané na skládku z hlediska zákona o odpadech </t>
  </si>
  <si>
    <t>934977700</t>
  </si>
  <si>
    <t>R12</t>
  </si>
  <si>
    <t>Vypracování plánu zkušebního provozu, zkoušek a testů</t>
  </si>
  <si>
    <t>918743879</t>
  </si>
  <si>
    <t>R06</t>
  </si>
  <si>
    <t>Náklady na provedení zkoušek při uvedení MVE do provozu</t>
  </si>
  <si>
    <t>-1035732818</t>
  </si>
  <si>
    <t>- suché a mokré zkoušky
- komplexní zkoušky turbosoustrojí</t>
  </si>
  <si>
    <t>R09</t>
  </si>
  <si>
    <t>Zaškolení obsluhy objednatele</t>
  </si>
  <si>
    <t>1848528648</t>
  </si>
  <si>
    <t>R10</t>
  </si>
  <si>
    <t xml:space="preserve">Náklady na předání návodů k obsluze a údržbě zařízení, provozní předpisy pro technologická zařízení </t>
  </si>
  <si>
    <t>352155001</t>
  </si>
  <si>
    <t>SEZNAM FIGUR</t>
  </si>
  <si>
    <t>Výměra</t>
  </si>
  <si>
    <t xml:space="preserve"> A.</t>
  </si>
  <si>
    <t>Použití figury:</t>
  </si>
  <si>
    <t xml:space="preserve"> B.</t>
  </si>
  <si>
    <t>prevazka2</t>
  </si>
  <si>
    <t>prevazky</t>
  </si>
  <si>
    <t>štět_dočasna_1</t>
  </si>
  <si>
    <t>štět_trvala_1</t>
  </si>
  <si>
    <t xml:space="preserve"> C./ SO 01</t>
  </si>
  <si>
    <t xml:space="preserve"> C./ SO 02/ SO 02.1</t>
  </si>
  <si>
    <t>Malba stěn a stropů</t>
  </si>
  <si>
    <t xml:space="preserve"> C./ SO 02/ SO 02.2</t>
  </si>
  <si>
    <t xml:space="preserve"> C./ SO 03</t>
  </si>
  <si>
    <t xml:space="preserve"> C./ SO 04</t>
  </si>
  <si>
    <t xml:space="preserve"> C./ SO 05</t>
  </si>
  <si>
    <t xml:space="preserve"> C./ SO 08</t>
  </si>
  <si>
    <t xml:space="preserve"> C./ SO 10</t>
  </si>
  <si>
    <t xml:space="preserve"> C./ SO 11</t>
  </si>
  <si>
    <t>chran_kabel</t>
  </si>
  <si>
    <t>chránička elektro kabelu</t>
  </si>
  <si>
    <t>jama</t>
  </si>
  <si>
    <t>jama_zapaz</t>
  </si>
  <si>
    <t>nakup_zemina</t>
  </si>
  <si>
    <t>pakr</t>
  </si>
  <si>
    <t>pazeni</t>
  </si>
  <si>
    <t>Prstenec_40</t>
  </si>
  <si>
    <t>Prstenec_60</t>
  </si>
  <si>
    <t>Prstenec 60 mm</t>
  </si>
  <si>
    <t>Prstenec_80</t>
  </si>
  <si>
    <t>stepky</t>
  </si>
  <si>
    <t>Rozdrcená dřevní hmota</t>
  </si>
  <si>
    <t>zapaz_ryha</t>
  </si>
  <si>
    <t>zasyp</t>
  </si>
  <si>
    <t>zasyp_hraz</t>
  </si>
  <si>
    <t>zasyp_zVykopu</t>
  </si>
  <si>
    <t>zemina_hraze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</si>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</sst>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4" fillId="0" borderId="13" xfId="0" applyNumberFormat="1" applyFont="1" applyBorder="1"/>
    <xf numFmtId="166" fontId="34" fillId="0" borderId="14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7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167" fontId="21" fillId="0" borderId="0" xfId="0" applyNumberFormat="1" applyFont="1" applyAlignment="1">
      <alignment vertical="center"/>
    </xf>
    <xf numFmtId="0" fontId="40" fillId="0" borderId="0" xfId="0" applyFont="1" applyAlignment="1">
      <alignment vertical="center" wrapText="1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1" fillId="0" borderId="23" xfId="0" applyFont="1" applyBorder="1" applyAlignment="1">
      <alignment horizontal="center" vertical="center"/>
    </xf>
    <xf numFmtId="49" fontId="41" fillId="0" borderId="23" xfId="0" applyNumberFormat="1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center" vertical="center" wrapText="1"/>
    </xf>
    <xf numFmtId="167" fontId="41" fillId="0" borderId="23" xfId="0" applyNumberFormat="1" applyFont="1" applyBorder="1" applyAlignment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indent="2"/>
    </xf>
    <xf numFmtId="0" fontId="21" fillId="0" borderId="0" xfId="0" applyFont="1" applyAlignment="1">
      <alignment horizontal="left" vertical="center" indent="2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>
      <alignment horizontal="left" vertical="center"/>
    </xf>
    <xf numFmtId="0" fontId="54" fillId="0" borderId="1" xfId="0" applyFont="1" applyBorder="1" applyAlignment="1">
      <alignment vertical="top"/>
    </xf>
    <xf numFmtId="0" fontId="54" fillId="0" borderId="1" xfId="0" applyFont="1" applyBorder="1" applyAlignment="1">
      <alignment horizontal="left" vertical="center"/>
    </xf>
    <xf numFmtId="0" fontId="54" fillId="0" borderId="1" xfId="0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left" vertical="center"/>
    </xf>
    <xf numFmtId="0" fontId="5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7" fillId="0" borderId="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wrapText="1"/>
    </xf>
    <xf numFmtId="0" fontId="45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/>
    </xf>
    <xf numFmtId="0" fontId="46" fillId="0" borderId="29" xfId="0" applyFont="1" applyBorder="1" applyAlignment="1">
      <alignment horizontal="left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451315114" TargetMode="External"/><Relationship Id="rId13" Type="http://schemas.openxmlformats.org/officeDocument/2006/relationships/hyperlink" Target="https://podminky.urs.cz/item/CS_URS_2023_01/941111211" TargetMode="External"/><Relationship Id="rId18" Type="http://schemas.openxmlformats.org/officeDocument/2006/relationships/hyperlink" Target="https://podminky.urs.cz/item/CS_URS_2023_01/998767101" TargetMode="External"/><Relationship Id="rId3" Type="http://schemas.openxmlformats.org/officeDocument/2006/relationships/hyperlink" Target="https://podminky.urs.cz/item/CS_URS_2023_01/321352010" TargetMode="External"/><Relationship Id="rId7" Type="http://schemas.openxmlformats.org/officeDocument/2006/relationships/hyperlink" Target="https://podminky.urs.cz/item/CS_URS_2023_01/451313111" TargetMode="External"/><Relationship Id="rId12" Type="http://schemas.openxmlformats.org/officeDocument/2006/relationships/hyperlink" Target="https://podminky.urs.cz/item/CS_URS_2023_01/941111111" TargetMode="External"/><Relationship Id="rId17" Type="http://schemas.openxmlformats.org/officeDocument/2006/relationships/hyperlink" Target="https://podminky.urs.cz/item/CS_URS_2023_01/767995113" TargetMode="External"/><Relationship Id="rId2" Type="http://schemas.openxmlformats.org/officeDocument/2006/relationships/hyperlink" Target="https://podminky.urs.cz/item/CS_URS_2023_01/321351020" TargetMode="External"/><Relationship Id="rId16" Type="http://schemas.openxmlformats.org/officeDocument/2006/relationships/hyperlink" Target="https://podminky.urs.cz/item/CS_URS_2022_01/985331113" TargetMode="External"/><Relationship Id="rId20" Type="http://schemas.openxmlformats.org/officeDocument/2006/relationships/drawing" Target="../drawings/drawing11.xml"/><Relationship Id="rId1" Type="http://schemas.openxmlformats.org/officeDocument/2006/relationships/hyperlink" Target="https://podminky.urs.cz/item/CS_URS_2023_01/321351010" TargetMode="External"/><Relationship Id="rId6" Type="http://schemas.openxmlformats.org/officeDocument/2006/relationships/hyperlink" Target="https://podminky.urs.cz/item/CS_URS_2023_01/321366112" TargetMode="External"/><Relationship Id="rId11" Type="http://schemas.openxmlformats.org/officeDocument/2006/relationships/hyperlink" Target="https://podminky.urs.cz/item/CS_URS_2023_01/931994151" TargetMode="External"/><Relationship Id="rId5" Type="http://schemas.openxmlformats.org/officeDocument/2006/relationships/hyperlink" Target="https://podminky.urs.cz/item/CS_URS_2023_01/321366111" TargetMode="External"/><Relationship Id="rId15" Type="http://schemas.openxmlformats.org/officeDocument/2006/relationships/hyperlink" Target="https://podminky.urs.cz/item/CS_URS_2023_01/953334315" TargetMode="External"/><Relationship Id="rId10" Type="http://schemas.openxmlformats.org/officeDocument/2006/relationships/hyperlink" Target="https://podminky.urs.cz/item/CS_URS_2023_01/931994142" TargetMode="External"/><Relationship Id="rId19" Type="http://schemas.openxmlformats.org/officeDocument/2006/relationships/printerSettings" Target="../printerSettings/printerSettings11.bin"/><Relationship Id="rId4" Type="http://schemas.openxmlformats.org/officeDocument/2006/relationships/hyperlink" Target="https://podminky.urs.cz/item/CS_URS_2023_01/321352020" TargetMode="External"/><Relationship Id="rId9" Type="http://schemas.openxmlformats.org/officeDocument/2006/relationships/hyperlink" Target="https://podminky.urs.cz/item/CS_URS_2023_01/465513327" TargetMode="External"/><Relationship Id="rId14" Type="http://schemas.openxmlformats.org/officeDocument/2006/relationships/hyperlink" Target="https://podminky.urs.cz/item/CS_URS_2023_01/941111811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41111111" TargetMode="External"/><Relationship Id="rId13" Type="http://schemas.openxmlformats.org/officeDocument/2006/relationships/hyperlink" Target="https://podminky.urs.cz/item/CS_URS_2023_01/711111002" TargetMode="External"/><Relationship Id="rId18" Type="http://schemas.openxmlformats.org/officeDocument/2006/relationships/hyperlink" Target="https://podminky.urs.cz/item/CS_URS_2023_01/998721101" TargetMode="External"/><Relationship Id="rId3" Type="http://schemas.openxmlformats.org/officeDocument/2006/relationships/hyperlink" Target="https://podminky.urs.cz/item/CS_URS_2023_01/321352010" TargetMode="External"/><Relationship Id="rId21" Type="http://schemas.openxmlformats.org/officeDocument/2006/relationships/hyperlink" Target="https://podminky.urs.cz/item/CS_URS_2023_01/998767101" TargetMode="External"/><Relationship Id="rId7" Type="http://schemas.openxmlformats.org/officeDocument/2006/relationships/hyperlink" Target="https://podminky.urs.cz/item/CS_URS_2023_01/931994151" TargetMode="External"/><Relationship Id="rId12" Type="http://schemas.openxmlformats.org/officeDocument/2006/relationships/hyperlink" Target="https://podminky.urs.cz/item/CS_URS_2023_01/711111001" TargetMode="External"/><Relationship Id="rId17" Type="http://schemas.openxmlformats.org/officeDocument/2006/relationships/hyperlink" Target="https://podminky.urs.cz/item/CS_URS_2023_01/721173401" TargetMode="External"/><Relationship Id="rId2" Type="http://schemas.openxmlformats.org/officeDocument/2006/relationships/hyperlink" Target="https://podminky.urs.cz/item/CS_URS_2023_01/321351010" TargetMode="External"/><Relationship Id="rId16" Type="http://schemas.openxmlformats.org/officeDocument/2006/relationships/hyperlink" Target="https://podminky.urs.cz/item/CS_URS_2023_01/998711101" TargetMode="External"/><Relationship Id="rId20" Type="http://schemas.openxmlformats.org/officeDocument/2006/relationships/hyperlink" Target="https://podminky.urs.cz/item/CS_URS_2023_01/767995114" TargetMode="External"/><Relationship Id="rId1" Type="http://schemas.openxmlformats.org/officeDocument/2006/relationships/hyperlink" Target="https://podminky.urs.cz/item/CS_URS_2023_01/321321116" TargetMode="External"/><Relationship Id="rId6" Type="http://schemas.openxmlformats.org/officeDocument/2006/relationships/hyperlink" Target="https://podminky.urs.cz/item/CS_URS_2023_01/931994142" TargetMode="External"/><Relationship Id="rId11" Type="http://schemas.openxmlformats.org/officeDocument/2006/relationships/hyperlink" Target="https://podminky.urs.cz/item/CS_URS_2023_01/953333321" TargetMode="External"/><Relationship Id="rId5" Type="http://schemas.openxmlformats.org/officeDocument/2006/relationships/hyperlink" Target="https://podminky.urs.cz/item/CS_URS_2023_01/451315124" TargetMode="External"/><Relationship Id="rId15" Type="http://schemas.openxmlformats.org/officeDocument/2006/relationships/hyperlink" Target="https://podminky.urs.cz/item/CS_URS_2023_01/711112002" TargetMode="External"/><Relationship Id="rId23" Type="http://schemas.openxmlformats.org/officeDocument/2006/relationships/drawing" Target="../drawings/drawing12.xml"/><Relationship Id="rId10" Type="http://schemas.openxmlformats.org/officeDocument/2006/relationships/hyperlink" Target="https://podminky.urs.cz/item/CS_URS_2023_01/941111811" TargetMode="External"/><Relationship Id="rId19" Type="http://schemas.openxmlformats.org/officeDocument/2006/relationships/hyperlink" Target="https://podminky.urs.cz/item/CS_URS_2023_01/767995113" TargetMode="External"/><Relationship Id="rId4" Type="http://schemas.openxmlformats.org/officeDocument/2006/relationships/hyperlink" Target="https://podminky.urs.cz/item/CS_URS_2023_01/321366111" TargetMode="External"/><Relationship Id="rId9" Type="http://schemas.openxmlformats.org/officeDocument/2006/relationships/hyperlink" Target="https://podminky.urs.cz/item/CS_URS_2023_01/941111211" TargetMode="External"/><Relationship Id="rId14" Type="http://schemas.openxmlformats.org/officeDocument/2006/relationships/hyperlink" Target="https://podminky.urs.cz/item/CS_URS_2023_01/711112001" TargetMode="External"/><Relationship Id="rId22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35111211" TargetMode="External"/><Relationship Id="rId3" Type="http://schemas.openxmlformats.org/officeDocument/2006/relationships/hyperlink" Target="https://podminky.urs.cz/item/CS_URS_2023_01/565155121" TargetMode="External"/><Relationship Id="rId7" Type="http://schemas.openxmlformats.org/officeDocument/2006/relationships/hyperlink" Target="https://podminky.urs.cz/item/CS_URS_2023_01/916131213" TargetMode="External"/><Relationship Id="rId2" Type="http://schemas.openxmlformats.org/officeDocument/2006/relationships/hyperlink" Target="https://podminky.urs.cz/item/CS_URS_2023_01/564851111" TargetMode="External"/><Relationship Id="rId1" Type="http://schemas.openxmlformats.org/officeDocument/2006/relationships/hyperlink" Target="https://podminky.urs.cz/item/CS_URS_2023_01/564851111" TargetMode="External"/><Relationship Id="rId6" Type="http://schemas.openxmlformats.org/officeDocument/2006/relationships/hyperlink" Target="https://podminky.urs.cz/item/CS_URS_2023_01/577134221" TargetMode="External"/><Relationship Id="rId11" Type="http://schemas.openxmlformats.org/officeDocument/2006/relationships/drawing" Target="../drawings/drawing13.xml"/><Relationship Id="rId5" Type="http://schemas.openxmlformats.org/officeDocument/2006/relationships/hyperlink" Target="https://podminky.urs.cz/item/CS_URS_2023_01/573231106" TargetMode="External"/><Relationship Id="rId10" Type="http://schemas.openxmlformats.org/officeDocument/2006/relationships/printerSettings" Target="../printerSettings/printerSettings13.bin"/><Relationship Id="rId4" Type="http://schemas.openxmlformats.org/officeDocument/2006/relationships/hyperlink" Target="https://podminky.urs.cz/item/CS_URS_2023_01/573111112" TargetMode="External"/><Relationship Id="rId9" Type="http://schemas.openxmlformats.org/officeDocument/2006/relationships/hyperlink" Target="https://podminky.urs.cz/item/CS_URS_2023_01/998324011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321321116" TargetMode="External"/><Relationship Id="rId13" Type="http://schemas.openxmlformats.org/officeDocument/2006/relationships/hyperlink" Target="https://podminky.urs.cz/item/CS_URS_2023_01/941111211" TargetMode="External"/><Relationship Id="rId18" Type="http://schemas.openxmlformats.org/officeDocument/2006/relationships/hyperlink" Target="https://podminky.urs.cz/item/CS_URS_2023_01/985131111" TargetMode="External"/><Relationship Id="rId26" Type="http://schemas.openxmlformats.org/officeDocument/2006/relationships/hyperlink" Target="https://podminky.urs.cz/item/CS_URS_2023_01/998767101" TargetMode="External"/><Relationship Id="rId3" Type="http://schemas.openxmlformats.org/officeDocument/2006/relationships/hyperlink" Target="https://podminky.urs.cz/item/CS_URS_2023_01/122251101" TargetMode="External"/><Relationship Id="rId21" Type="http://schemas.openxmlformats.org/officeDocument/2006/relationships/hyperlink" Target="https://podminky.urs.cz/item/CS_URS_2023_01/997221579" TargetMode="External"/><Relationship Id="rId7" Type="http://schemas.openxmlformats.org/officeDocument/2006/relationships/hyperlink" Target="https://podminky.urs.cz/item/CS_URS_2023_01/171103201" TargetMode="External"/><Relationship Id="rId12" Type="http://schemas.openxmlformats.org/officeDocument/2006/relationships/hyperlink" Target="https://podminky.urs.cz/item/CS_URS_2023_01/941111111" TargetMode="External"/><Relationship Id="rId17" Type="http://schemas.openxmlformats.org/officeDocument/2006/relationships/hyperlink" Target="https://podminky.urs.cz/item/CS_URS_2023_01/977211111" TargetMode="External"/><Relationship Id="rId25" Type="http://schemas.openxmlformats.org/officeDocument/2006/relationships/hyperlink" Target="https://podminky.urs.cz/item/CS_URS_2023_01/767996702" TargetMode="External"/><Relationship Id="rId2" Type="http://schemas.openxmlformats.org/officeDocument/2006/relationships/hyperlink" Target="https://podminky.urs.cz/item/CS_URS_2023_01/115101209" TargetMode="External"/><Relationship Id="rId16" Type="http://schemas.openxmlformats.org/officeDocument/2006/relationships/hyperlink" Target="https://podminky.urs.cz/item/CS_URS_2023_01/953961114" TargetMode="External"/><Relationship Id="rId20" Type="http://schemas.openxmlformats.org/officeDocument/2006/relationships/hyperlink" Target="https://podminky.urs.cz/item/CS_URS_2023_01/997002611" TargetMode="External"/><Relationship Id="rId1" Type="http://schemas.openxmlformats.org/officeDocument/2006/relationships/hyperlink" Target="https://podminky.urs.cz/item/CS_URS_2023_01/115101204" TargetMode="External"/><Relationship Id="rId6" Type="http://schemas.openxmlformats.org/officeDocument/2006/relationships/hyperlink" Target="https://podminky.urs.cz/item/CS_URS_2023_01/167151101" TargetMode="External"/><Relationship Id="rId11" Type="http://schemas.openxmlformats.org/officeDocument/2006/relationships/hyperlink" Target="https://podminky.urs.cz/item/CS_URS_2023_01/321368211" TargetMode="External"/><Relationship Id="rId24" Type="http://schemas.openxmlformats.org/officeDocument/2006/relationships/hyperlink" Target="https://podminky.urs.cz/item/CS_URS_2023_01/767995112" TargetMode="External"/><Relationship Id="rId5" Type="http://schemas.openxmlformats.org/officeDocument/2006/relationships/hyperlink" Target="https://podminky.urs.cz/item/CS_URS_2023_01/162351104" TargetMode="External"/><Relationship Id="rId15" Type="http://schemas.openxmlformats.org/officeDocument/2006/relationships/hyperlink" Target="https://podminky.urs.cz/item/CS_URS_2023_01/953334118" TargetMode="External"/><Relationship Id="rId23" Type="http://schemas.openxmlformats.org/officeDocument/2006/relationships/hyperlink" Target="https://podminky.urs.cz/item/CS_URS_2023_01/998323011" TargetMode="External"/><Relationship Id="rId28" Type="http://schemas.openxmlformats.org/officeDocument/2006/relationships/drawing" Target="../drawings/drawing16.xml"/><Relationship Id="rId10" Type="http://schemas.openxmlformats.org/officeDocument/2006/relationships/hyperlink" Target="https://podminky.urs.cz/item/CS_URS_2023_01/321352010" TargetMode="External"/><Relationship Id="rId19" Type="http://schemas.openxmlformats.org/officeDocument/2006/relationships/hyperlink" Target="https://podminky.urs.cz/item/CS_URS_2023_01/985331215" TargetMode="External"/><Relationship Id="rId4" Type="http://schemas.openxmlformats.org/officeDocument/2006/relationships/hyperlink" Target="https://podminky.urs.cz/item/CS_URS_2023_01/127751101" TargetMode="External"/><Relationship Id="rId9" Type="http://schemas.openxmlformats.org/officeDocument/2006/relationships/hyperlink" Target="https://podminky.urs.cz/item/CS_URS_2023_01/321351010" TargetMode="External"/><Relationship Id="rId14" Type="http://schemas.openxmlformats.org/officeDocument/2006/relationships/hyperlink" Target="https://podminky.urs.cz/item/CS_URS_2023_01/941111811" TargetMode="External"/><Relationship Id="rId22" Type="http://schemas.openxmlformats.org/officeDocument/2006/relationships/hyperlink" Target="https://podminky.urs.cz/item/CS_URS_2023_01/997221862" TargetMode="External"/><Relationship Id="rId27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hyperlink" Target="https://podminky.urs.cz/item/CS_URS_2023_01/162751119" TargetMode="External"/><Relationship Id="rId7" Type="http://schemas.openxmlformats.org/officeDocument/2006/relationships/hyperlink" Target="https://podminky.urs.cz/item/CS_URS_2023_01/462512570" TargetMode="External"/><Relationship Id="rId2" Type="http://schemas.openxmlformats.org/officeDocument/2006/relationships/hyperlink" Target="https://podminky.urs.cz/item/CS_URS_2023_01/162751117" TargetMode="External"/><Relationship Id="rId1" Type="http://schemas.openxmlformats.org/officeDocument/2006/relationships/hyperlink" Target="https://podminky.urs.cz/item/CS_URS_2023_01/127751102R" TargetMode="External"/><Relationship Id="rId6" Type="http://schemas.openxmlformats.org/officeDocument/2006/relationships/hyperlink" Target="https://podminky.urs.cz/item/CS_URS_2023_01/171201231" TargetMode="External"/><Relationship Id="rId5" Type="http://schemas.openxmlformats.org/officeDocument/2006/relationships/hyperlink" Target="https://podminky.urs.cz/item/CS_URS_2023_01/167151131" TargetMode="External"/><Relationship Id="rId4" Type="http://schemas.openxmlformats.org/officeDocument/2006/relationships/hyperlink" Target="https://podminky.urs.cz/item/CS_URS_2023_01/164203101" TargetMode="External"/><Relationship Id="rId9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81951111" TargetMode="External"/><Relationship Id="rId18" Type="http://schemas.openxmlformats.org/officeDocument/2006/relationships/hyperlink" Target="https://podminky.urs.cz/item/CS_URS_2023_01/185804312" TargetMode="External"/><Relationship Id="rId26" Type="http://schemas.openxmlformats.org/officeDocument/2006/relationships/hyperlink" Target="https://podminky.urs.cz/item/CS_URS_2023_01/348401320" TargetMode="External"/><Relationship Id="rId39" Type="http://schemas.openxmlformats.org/officeDocument/2006/relationships/hyperlink" Target="https://podminky.urs.cz/item/CS_URS_2023_01/894411311" TargetMode="External"/><Relationship Id="rId21" Type="http://schemas.openxmlformats.org/officeDocument/2006/relationships/hyperlink" Target="https://podminky.urs.cz/item/CS_URS_2023_01/271572211" TargetMode="External"/><Relationship Id="rId34" Type="http://schemas.openxmlformats.org/officeDocument/2006/relationships/hyperlink" Target="https://podminky.urs.cz/item/CS_URS_2023_01/452311131" TargetMode="External"/><Relationship Id="rId42" Type="http://schemas.openxmlformats.org/officeDocument/2006/relationships/hyperlink" Target="https://podminky.urs.cz/item/CS_URS_2023_01/894812325" TargetMode="External"/><Relationship Id="rId47" Type="http://schemas.openxmlformats.org/officeDocument/2006/relationships/hyperlink" Target="https://podminky.urs.cz/item/CS_URS_2023_01/899401112" TargetMode="External"/><Relationship Id="rId50" Type="http://schemas.openxmlformats.org/officeDocument/2006/relationships/hyperlink" Target="https://podminky.urs.cz/item/CS_URS_2023_01/899643111" TargetMode="External"/><Relationship Id="rId7" Type="http://schemas.openxmlformats.org/officeDocument/2006/relationships/hyperlink" Target="https://podminky.urs.cz/item/CS_URS_2023_01/162301962" TargetMode="External"/><Relationship Id="rId2" Type="http://schemas.openxmlformats.org/officeDocument/2006/relationships/hyperlink" Target="https://podminky.urs.cz/item/CS_URS_2023_01/112155221" TargetMode="External"/><Relationship Id="rId16" Type="http://schemas.openxmlformats.org/officeDocument/2006/relationships/hyperlink" Target="https://podminky.urs.cz/item/CS_URS_2023_01/185803111" TargetMode="External"/><Relationship Id="rId29" Type="http://schemas.openxmlformats.org/officeDocument/2006/relationships/hyperlink" Target="https://podminky.urs.cz/item/CS_URS_2023_01/451313111" TargetMode="External"/><Relationship Id="rId11" Type="http://schemas.openxmlformats.org/officeDocument/2006/relationships/hyperlink" Target="https://podminky.urs.cz/item/CS_URS_2023_01/181411121" TargetMode="External"/><Relationship Id="rId24" Type="http://schemas.openxmlformats.org/officeDocument/2006/relationships/hyperlink" Target="https://podminky.urs.cz/item/CS_URS_2023_01/321366112" TargetMode="External"/><Relationship Id="rId32" Type="http://schemas.openxmlformats.org/officeDocument/2006/relationships/hyperlink" Target="https://podminky.urs.cz/item/CS_URS_2023_01/452111141" TargetMode="External"/><Relationship Id="rId37" Type="http://schemas.openxmlformats.org/officeDocument/2006/relationships/hyperlink" Target="https://podminky.urs.cz/item/CS_URS_2023_01/891372322" TargetMode="External"/><Relationship Id="rId40" Type="http://schemas.openxmlformats.org/officeDocument/2006/relationships/hyperlink" Target="https://podminky.urs.cz/item/CS_URS_2023_01/894412411" TargetMode="External"/><Relationship Id="rId45" Type="http://schemas.openxmlformats.org/officeDocument/2006/relationships/hyperlink" Target="https://podminky.urs.cz/item/CS_URS_2023_01/899102211" TargetMode="External"/><Relationship Id="rId53" Type="http://schemas.openxmlformats.org/officeDocument/2006/relationships/drawing" Target="../drawings/drawing18.xml"/><Relationship Id="rId5" Type="http://schemas.openxmlformats.org/officeDocument/2006/relationships/hyperlink" Target="https://podminky.urs.cz/item/CS_URS_2023_01/162201422" TargetMode="External"/><Relationship Id="rId10" Type="http://schemas.openxmlformats.org/officeDocument/2006/relationships/hyperlink" Target="https://podminky.urs.cz/item/CS_URS_2023_01/181351103" TargetMode="External"/><Relationship Id="rId19" Type="http://schemas.openxmlformats.org/officeDocument/2006/relationships/hyperlink" Target="https://podminky.urs.cz/item/CS_URS_2023_01/185851121" TargetMode="External"/><Relationship Id="rId31" Type="http://schemas.openxmlformats.org/officeDocument/2006/relationships/hyperlink" Target="https://podminky.urs.cz/item/CS_URS_2023_01/451315124" TargetMode="External"/><Relationship Id="rId44" Type="http://schemas.openxmlformats.org/officeDocument/2006/relationships/hyperlink" Target="https://podminky.urs.cz/item/CS_URS_2023_01/894812357" TargetMode="External"/><Relationship Id="rId52" Type="http://schemas.openxmlformats.org/officeDocument/2006/relationships/printerSettings" Target="../printerSettings/printerSettings18.bin"/><Relationship Id="rId4" Type="http://schemas.openxmlformats.org/officeDocument/2006/relationships/hyperlink" Target="https://podminky.urs.cz/item/CS_URS_2023_01/162201416" TargetMode="External"/><Relationship Id="rId9" Type="http://schemas.openxmlformats.org/officeDocument/2006/relationships/hyperlink" Target="https://podminky.urs.cz/item/CS_URS_2023_01/167151111" TargetMode="External"/><Relationship Id="rId14" Type="http://schemas.openxmlformats.org/officeDocument/2006/relationships/hyperlink" Target="https://podminky.urs.cz/item/CS_URS_2023_01/182151111" TargetMode="External"/><Relationship Id="rId22" Type="http://schemas.openxmlformats.org/officeDocument/2006/relationships/hyperlink" Target="https://podminky.urs.cz/item/CS_URS_2023_01/321351010" TargetMode="External"/><Relationship Id="rId27" Type="http://schemas.openxmlformats.org/officeDocument/2006/relationships/hyperlink" Target="https://podminky.urs.cz/item/CS_URS_2023_01/348401350" TargetMode="External"/><Relationship Id="rId30" Type="http://schemas.openxmlformats.org/officeDocument/2006/relationships/hyperlink" Target="https://podminky.urs.cz/item/CS_URS_2023_01/451315114" TargetMode="External"/><Relationship Id="rId35" Type="http://schemas.openxmlformats.org/officeDocument/2006/relationships/hyperlink" Target="https://podminky.urs.cz/item/CS_URS_2023_01/465513327" TargetMode="External"/><Relationship Id="rId43" Type="http://schemas.openxmlformats.org/officeDocument/2006/relationships/hyperlink" Target="https://podminky.urs.cz/item/CS_URS_2023_01/894812331" TargetMode="External"/><Relationship Id="rId48" Type="http://schemas.openxmlformats.org/officeDocument/2006/relationships/hyperlink" Target="https://podminky.urs.cz/item/CS_URS_2023_01/899623161" TargetMode="External"/><Relationship Id="rId8" Type="http://schemas.openxmlformats.org/officeDocument/2006/relationships/hyperlink" Target="https://podminky.urs.cz/item/CS_URS_2023_01/162301972" TargetMode="External"/><Relationship Id="rId51" Type="http://schemas.openxmlformats.org/officeDocument/2006/relationships/hyperlink" Target="https://podminky.urs.cz/item/CS_URS_2023_01/998324011" TargetMode="External"/><Relationship Id="rId3" Type="http://schemas.openxmlformats.org/officeDocument/2006/relationships/hyperlink" Target="https://podminky.urs.cz/item/CS_URS_2023_01/112251102" TargetMode="External"/><Relationship Id="rId12" Type="http://schemas.openxmlformats.org/officeDocument/2006/relationships/hyperlink" Target="https://podminky.urs.cz/item/CS_URS_2023_01/181411122" TargetMode="External"/><Relationship Id="rId17" Type="http://schemas.openxmlformats.org/officeDocument/2006/relationships/hyperlink" Target="https://podminky.urs.cz/item/CS_URS_2023_01/185803112" TargetMode="External"/><Relationship Id="rId25" Type="http://schemas.openxmlformats.org/officeDocument/2006/relationships/hyperlink" Target="https://podminky.urs.cz/item/CS_URS_2023_01/348401130" TargetMode="External"/><Relationship Id="rId33" Type="http://schemas.openxmlformats.org/officeDocument/2006/relationships/hyperlink" Target="https://podminky.urs.cz/item/CS_URS_2023_01/452112112" TargetMode="External"/><Relationship Id="rId38" Type="http://schemas.openxmlformats.org/officeDocument/2006/relationships/hyperlink" Target="https://podminky.urs.cz/item/CS_URS_2023_01/891372421" TargetMode="External"/><Relationship Id="rId46" Type="http://schemas.openxmlformats.org/officeDocument/2006/relationships/hyperlink" Target="https://podminky.urs.cz/item/CS_URS_2023_01/899304111" TargetMode="External"/><Relationship Id="rId20" Type="http://schemas.openxmlformats.org/officeDocument/2006/relationships/hyperlink" Target="https://podminky.urs.cz/item/CS_URS_2023_01/212751102" TargetMode="External"/><Relationship Id="rId41" Type="http://schemas.openxmlformats.org/officeDocument/2006/relationships/hyperlink" Target="https://podminky.urs.cz/item/CS_URS_2023_01/894414111" TargetMode="External"/><Relationship Id="rId1" Type="http://schemas.openxmlformats.org/officeDocument/2006/relationships/hyperlink" Target="https://podminky.urs.cz/item/CS_URS_2023_01/112101122" TargetMode="External"/><Relationship Id="rId6" Type="http://schemas.openxmlformats.org/officeDocument/2006/relationships/hyperlink" Target="https://podminky.urs.cz/item/CS_URS_2023_01/162251102" TargetMode="External"/><Relationship Id="rId15" Type="http://schemas.openxmlformats.org/officeDocument/2006/relationships/hyperlink" Target="https://podminky.urs.cz/item/CS_URS_2023_01/182351023" TargetMode="External"/><Relationship Id="rId23" Type="http://schemas.openxmlformats.org/officeDocument/2006/relationships/hyperlink" Target="https://podminky.urs.cz/item/CS_URS_2023_01/321352010" TargetMode="External"/><Relationship Id="rId28" Type="http://schemas.openxmlformats.org/officeDocument/2006/relationships/hyperlink" Target="https://podminky.urs.cz/item/CS_URS_2023_01/348401360" TargetMode="External"/><Relationship Id="rId36" Type="http://schemas.openxmlformats.org/officeDocument/2006/relationships/hyperlink" Target="https://podminky.urs.cz/item/CS_URS_2023_01/812372221" TargetMode="External"/><Relationship Id="rId49" Type="http://schemas.openxmlformats.org/officeDocument/2006/relationships/hyperlink" Target="https://podminky.urs.cz/item/CS_URS_2023_01/899640112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31251203" TargetMode="External"/><Relationship Id="rId13" Type="http://schemas.openxmlformats.org/officeDocument/2006/relationships/hyperlink" Target="https://podminky.urs.cz/item/CS_URS_2023_01/171201231" TargetMode="External"/><Relationship Id="rId18" Type="http://schemas.openxmlformats.org/officeDocument/2006/relationships/hyperlink" Target="https://podminky.urs.cz/item/CS_URS_2023_01/966071823" TargetMode="External"/><Relationship Id="rId26" Type="http://schemas.openxmlformats.org/officeDocument/2006/relationships/hyperlink" Target="https://podminky.urs.cz/item/CS_URS_2023_01/767996701" TargetMode="External"/><Relationship Id="rId3" Type="http://schemas.openxmlformats.org/officeDocument/2006/relationships/hyperlink" Target="https://podminky.urs.cz/item/CS_URS_2023_01/113107164" TargetMode="External"/><Relationship Id="rId21" Type="http://schemas.openxmlformats.org/officeDocument/2006/relationships/hyperlink" Target="https://podminky.urs.cz/item/CS_URS_2023_01/997221579" TargetMode="External"/><Relationship Id="rId7" Type="http://schemas.openxmlformats.org/officeDocument/2006/relationships/hyperlink" Target="https://podminky.urs.cz/item/CS_URS_2023_01/131251107" TargetMode="External"/><Relationship Id="rId12" Type="http://schemas.openxmlformats.org/officeDocument/2006/relationships/hyperlink" Target="https://podminky.urs.cz/item/CS_URS_2023_01/167151111" TargetMode="External"/><Relationship Id="rId17" Type="http://schemas.openxmlformats.org/officeDocument/2006/relationships/hyperlink" Target="https://podminky.urs.cz/item/CS_URS_2023_01/871275811" TargetMode="External"/><Relationship Id="rId25" Type="http://schemas.openxmlformats.org/officeDocument/2006/relationships/hyperlink" Target="https://podminky.urs.cz/item/CS_URS_2023_01/998324011" TargetMode="External"/><Relationship Id="rId2" Type="http://schemas.openxmlformats.org/officeDocument/2006/relationships/hyperlink" Target="https://podminky.urs.cz/item/CS_URS_2023_01/113106133" TargetMode="External"/><Relationship Id="rId16" Type="http://schemas.openxmlformats.org/officeDocument/2006/relationships/hyperlink" Target="https://podminky.urs.cz/item/CS_URS_2023_01/810391811" TargetMode="External"/><Relationship Id="rId20" Type="http://schemas.openxmlformats.org/officeDocument/2006/relationships/hyperlink" Target="https://podminky.urs.cz/item/CS_URS_2023_01/997221571" TargetMode="External"/><Relationship Id="rId1" Type="http://schemas.openxmlformats.org/officeDocument/2006/relationships/hyperlink" Target="https://podminky.urs.cz/item/CS_URS_2023_01/113105112" TargetMode="External"/><Relationship Id="rId6" Type="http://schemas.openxmlformats.org/officeDocument/2006/relationships/hyperlink" Target="https://podminky.urs.cz/item/CS_URS_2023_01/121151123" TargetMode="External"/><Relationship Id="rId11" Type="http://schemas.openxmlformats.org/officeDocument/2006/relationships/hyperlink" Target="https://podminky.urs.cz/item/CS_URS_2023_01/162751119" TargetMode="External"/><Relationship Id="rId24" Type="http://schemas.openxmlformats.org/officeDocument/2006/relationships/hyperlink" Target="https://podminky.urs.cz/item/CS_URS_2023_01/997221875" TargetMode="External"/><Relationship Id="rId5" Type="http://schemas.openxmlformats.org/officeDocument/2006/relationships/hyperlink" Target="https://podminky.urs.cz/item/CS_URS_2023_01/113202111" TargetMode="External"/><Relationship Id="rId15" Type="http://schemas.openxmlformats.org/officeDocument/2006/relationships/hyperlink" Target="https://podminky.urs.cz/item/CS_URS_2023_01/174151101" TargetMode="External"/><Relationship Id="rId23" Type="http://schemas.openxmlformats.org/officeDocument/2006/relationships/hyperlink" Target="https://podminky.urs.cz/item/CS_URS_2023_01/997221873" TargetMode="External"/><Relationship Id="rId28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1/162751117" TargetMode="External"/><Relationship Id="rId19" Type="http://schemas.openxmlformats.org/officeDocument/2006/relationships/hyperlink" Target="https://podminky.urs.cz/item/CS_URS_2023_01/977211113" TargetMode="External"/><Relationship Id="rId4" Type="http://schemas.openxmlformats.org/officeDocument/2006/relationships/hyperlink" Target="https://podminky.urs.cz/item/CS_URS_2023_01/113107182" TargetMode="External"/><Relationship Id="rId9" Type="http://schemas.openxmlformats.org/officeDocument/2006/relationships/hyperlink" Target="https://podminky.urs.cz/item/CS_URS_2023_01/162251102" TargetMode="External"/><Relationship Id="rId14" Type="http://schemas.openxmlformats.org/officeDocument/2006/relationships/hyperlink" Target="https://podminky.urs.cz/item/CS_URS_2023_01/171251201" TargetMode="External"/><Relationship Id="rId22" Type="http://schemas.openxmlformats.org/officeDocument/2006/relationships/hyperlink" Target="https://podminky.urs.cz/item/CS_URS_2023_01/997221861" TargetMode="External"/><Relationship Id="rId27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292111112" TargetMode="External"/><Relationship Id="rId3" Type="http://schemas.openxmlformats.org/officeDocument/2006/relationships/hyperlink" Target="https://podminky.urs.cz/item/CS_URS_2023_01/153111132" TargetMode="External"/><Relationship Id="rId7" Type="http://schemas.openxmlformats.org/officeDocument/2006/relationships/hyperlink" Target="https://podminky.urs.cz/item/CS_URS_2023_01/292111111" TargetMode="External"/><Relationship Id="rId2" Type="http://schemas.openxmlformats.org/officeDocument/2006/relationships/hyperlink" Target="https://podminky.urs.cz/item/CS_URS_2023_01/115101302" TargetMode="External"/><Relationship Id="rId1" Type="http://schemas.openxmlformats.org/officeDocument/2006/relationships/hyperlink" Target="https://podminky.urs.cz/item/CS_URS_2023_01/115101202" TargetMode="External"/><Relationship Id="rId6" Type="http://schemas.openxmlformats.org/officeDocument/2006/relationships/hyperlink" Target="https://podminky.urs.cz/item/CS_URS_2023_01/225411116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3_01/153116113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s://podminky.urs.cz/item/CS_URS_2023_01/153116112" TargetMode="External"/><Relationship Id="rId9" Type="http://schemas.openxmlformats.org/officeDocument/2006/relationships/hyperlink" Target="https://podminky.urs.cz/item/CS_URS_2023_01/99832301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421361226" TargetMode="External"/><Relationship Id="rId18" Type="http://schemas.openxmlformats.org/officeDocument/2006/relationships/hyperlink" Target="https://podminky.urs.cz/item/CS_URS_2023_01/428992112" TargetMode="External"/><Relationship Id="rId26" Type="http://schemas.openxmlformats.org/officeDocument/2006/relationships/hyperlink" Target="https://podminky.urs.cz/item/CS_URS_2023_01/948411111" TargetMode="External"/><Relationship Id="rId39" Type="http://schemas.openxmlformats.org/officeDocument/2006/relationships/hyperlink" Target="https://podminky.urs.cz/item/CS_URS_2023_01/767995115" TargetMode="External"/><Relationship Id="rId21" Type="http://schemas.openxmlformats.org/officeDocument/2006/relationships/hyperlink" Target="https://podminky.urs.cz/item/CS_URS_2023_01/931994151" TargetMode="External"/><Relationship Id="rId34" Type="http://schemas.openxmlformats.org/officeDocument/2006/relationships/hyperlink" Target="https://podminky.urs.cz/item/CS_URS_2023_01/998324011" TargetMode="External"/><Relationship Id="rId42" Type="http://schemas.openxmlformats.org/officeDocument/2006/relationships/drawing" Target="../drawings/drawing7.xml"/><Relationship Id="rId7" Type="http://schemas.openxmlformats.org/officeDocument/2006/relationships/hyperlink" Target="https://podminky.urs.cz/item/CS_URS_2023_01/321366112" TargetMode="External"/><Relationship Id="rId2" Type="http://schemas.openxmlformats.org/officeDocument/2006/relationships/hyperlink" Target="https://podminky.urs.cz/item/CS_URS_2023_01/321351010" TargetMode="External"/><Relationship Id="rId16" Type="http://schemas.openxmlformats.org/officeDocument/2006/relationships/hyperlink" Target="https://podminky.urs.cz/item/CS_URS_2023_01/428351111" TargetMode="External"/><Relationship Id="rId20" Type="http://schemas.openxmlformats.org/officeDocument/2006/relationships/hyperlink" Target="https://podminky.urs.cz/item/CS_URS_2023_01/931994142" TargetMode="External"/><Relationship Id="rId29" Type="http://schemas.openxmlformats.org/officeDocument/2006/relationships/hyperlink" Target="https://podminky.urs.cz/item/CS_URS_2023_01/953333321" TargetMode="External"/><Relationship Id="rId41" Type="http://schemas.openxmlformats.org/officeDocument/2006/relationships/printerSettings" Target="../printerSettings/printerSettings7.bin"/><Relationship Id="rId1" Type="http://schemas.openxmlformats.org/officeDocument/2006/relationships/hyperlink" Target="https://podminky.urs.cz/item/CS_URS_2023_01/312311911" TargetMode="External"/><Relationship Id="rId6" Type="http://schemas.openxmlformats.org/officeDocument/2006/relationships/hyperlink" Target="https://podminky.urs.cz/item/CS_URS_2023_01/321366111" TargetMode="External"/><Relationship Id="rId11" Type="http://schemas.openxmlformats.org/officeDocument/2006/relationships/hyperlink" Target="https://podminky.urs.cz/item/CS_URS_2023_01/421351131" TargetMode="External"/><Relationship Id="rId24" Type="http://schemas.openxmlformats.org/officeDocument/2006/relationships/hyperlink" Target="https://podminky.urs.cz/item/CS_URS_2023_01/941111811" TargetMode="External"/><Relationship Id="rId32" Type="http://schemas.openxmlformats.org/officeDocument/2006/relationships/hyperlink" Target="https://podminky.urs.cz/item/CS_URS_2023_01/953965115" TargetMode="External"/><Relationship Id="rId37" Type="http://schemas.openxmlformats.org/officeDocument/2006/relationships/hyperlink" Target="https://podminky.urs.cz/item/CS_URS_2023_01/998711101" TargetMode="External"/><Relationship Id="rId40" Type="http://schemas.openxmlformats.org/officeDocument/2006/relationships/hyperlink" Target="https://podminky.urs.cz/item/CS_URS_2023_01/998767101" TargetMode="External"/><Relationship Id="rId5" Type="http://schemas.openxmlformats.org/officeDocument/2006/relationships/hyperlink" Target="https://podminky.urs.cz/item/CS_URS_2023_01/321352020" TargetMode="External"/><Relationship Id="rId15" Type="http://schemas.openxmlformats.org/officeDocument/2006/relationships/hyperlink" Target="https://podminky.urs.cz/item/CS_URS_2023_01/421955212" TargetMode="External"/><Relationship Id="rId23" Type="http://schemas.openxmlformats.org/officeDocument/2006/relationships/hyperlink" Target="https://podminky.urs.cz/item/CS_URS_2023_01/941111211" TargetMode="External"/><Relationship Id="rId28" Type="http://schemas.openxmlformats.org/officeDocument/2006/relationships/hyperlink" Target="https://podminky.urs.cz/item/CS_URS_2023_01/948411911" TargetMode="External"/><Relationship Id="rId36" Type="http://schemas.openxmlformats.org/officeDocument/2006/relationships/hyperlink" Target="https://podminky.urs.cz/item/CS_URS_2023_01/711112002" TargetMode="External"/><Relationship Id="rId10" Type="http://schemas.openxmlformats.org/officeDocument/2006/relationships/hyperlink" Target="https://podminky.urs.cz/item/CS_URS_2023_01/421321128" TargetMode="External"/><Relationship Id="rId19" Type="http://schemas.openxmlformats.org/officeDocument/2006/relationships/hyperlink" Target="https://podminky.urs.cz/item/CS_URS_2023_01/451315114" TargetMode="External"/><Relationship Id="rId31" Type="http://schemas.openxmlformats.org/officeDocument/2006/relationships/hyperlink" Target="https://podminky.urs.cz/item/CS_URS_2023_01/953961112" TargetMode="External"/><Relationship Id="rId4" Type="http://schemas.openxmlformats.org/officeDocument/2006/relationships/hyperlink" Target="https://podminky.urs.cz/item/CS_URS_2023_01/321352010" TargetMode="External"/><Relationship Id="rId9" Type="http://schemas.openxmlformats.org/officeDocument/2006/relationships/hyperlink" Target="https://podminky.urs.cz/item/CS_URS_2023_01/334361266" TargetMode="External"/><Relationship Id="rId14" Type="http://schemas.openxmlformats.org/officeDocument/2006/relationships/hyperlink" Target="https://podminky.urs.cz/item/CS_URS_2023_01/421955112" TargetMode="External"/><Relationship Id="rId22" Type="http://schemas.openxmlformats.org/officeDocument/2006/relationships/hyperlink" Target="https://podminky.urs.cz/item/CS_URS_2023_01/941111111" TargetMode="External"/><Relationship Id="rId27" Type="http://schemas.openxmlformats.org/officeDocument/2006/relationships/hyperlink" Target="https://podminky.urs.cz/item/CS_URS_2023_01/948411211" TargetMode="External"/><Relationship Id="rId30" Type="http://schemas.openxmlformats.org/officeDocument/2006/relationships/hyperlink" Target="https://podminky.urs.cz/item/CS_URS_2023_01/953334315" TargetMode="External"/><Relationship Id="rId35" Type="http://schemas.openxmlformats.org/officeDocument/2006/relationships/hyperlink" Target="https://podminky.urs.cz/item/CS_URS_2023_01/711112001" TargetMode="External"/><Relationship Id="rId8" Type="http://schemas.openxmlformats.org/officeDocument/2006/relationships/hyperlink" Target="https://podminky.urs.cz/item/CS_URS_2023_01/334323318" TargetMode="External"/><Relationship Id="rId3" Type="http://schemas.openxmlformats.org/officeDocument/2006/relationships/hyperlink" Target="https://podminky.urs.cz/item/CS_URS_2023_01/321351020" TargetMode="External"/><Relationship Id="rId12" Type="http://schemas.openxmlformats.org/officeDocument/2006/relationships/hyperlink" Target="https://podminky.urs.cz/item/CS_URS_2023_01/421351231" TargetMode="External"/><Relationship Id="rId17" Type="http://schemas.openxmlformats.org/officeDocument/2006/relationships/hyperlink" Target="https://podminky.urs.cz/item/CS_URS_2023_01/428992111" TargetMode="External"/><Relationship Id="rId25" Type="http://schemas.openxmlformats.org/officeDocument/2006/relationships/hyperlink" Target="https://podminky.urs.cz/item/CS_URS_2023_01/943121811" TargetMode="External"/><Relationship Id="rId33" Type="http://schemas.openxmlformats.org/officeDocument/2006/relationships/hyperlink" Target="https://podminky.urs.cz/item/CS_URS_2022_01/985331113" TargetMode="External"/><Relationship Id="rId38" Type="http://schemas.openxmlformats.org/officeDocument/2006/relationships/hyperlink" Target="https://podminky.urs.cz/item/CS_URS_2023_01/767161111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31994151" TargetMode="External"/><Relationship Id="rId18" Type="http://schemas.openxmlformats.org/officeDocument/2006/relationships/hyperlink" Target="https://podminky.urs.cz/item/CS_URS_2023_01/953961112" TargetMode="External"/><Relationship Id="rId26" Type="http://schemas.openxmlformats.org/officeDocument/2006/relationships/hyperlink" Target="https://podminky.urs.cz/item/CS_URS_2022_01/985331113" TargetMode="External"/><Relationship Id="rId39" Type="http://schemas.openxmlformats.org/officeDocument/2006/relationships/hyperlink" Target="https://podminky.urs.cz/item/CS_URS_2023_01/767861011" TargetMode="External"/><Relationship Id="rId21" Type="http://schemas.openxmlformats.org/officeDocument/2006/relationships/hyperlink" Target="https://podminky.urs.cz/item/CS_URS_2023_01/953961116" TargetMode="External"/><Relationship Id="rId34" Type="http://schemas.openxmlformats.org/officeDocument/2006/relationships/hyperlink" Target="https://podminky.urs.cz/item/CS_URS_2023_01/751514123" TargetMode="External"/><Relationship Id="rId42" Type="http://schemas.openxmlformats.org/officeDocument/2006/relationships/hyperlink" Target="https://podminky.urs.cz/item/CS_URS_2023_01/767995113" TargetMode="External"/><Relationship Id="rId47" Type="http://schemas.openxmlformats.org/officeDocument/2006/relationships/hyperlink" Target="https://podminky.urs.cz/item/CS_URS_2023_01/998767101" TargetMode="External"/><Relationship Id="rId50" Type="http://schemas.openxmlformats.org/officeDocument/2006/relationships/printerSettings" Target="../printerSettings/printerSettings8.bin"/><Relationship Id="rId7" Type="http://schemas.openxmlformats.org/officeDocument/2006/relationships/hyperlink" Target="https://podminky.urs.cz/item/CS_URS_2023_01/321356121" TargetMode="External"/><Relationship Id="rId2" Type="http://schemas.openxmlformats.org/officeDocument/2006/relationships/hyperlink" Target="https://podminky.urs.cz/item/CS_URS_2023_01/321351010" TargetMode="External"/><Relationship Id="rId16" Type="http://schemas.openxmlformats.org/officeDocument/2006/relationships/hyperlink" Target="https://podminky.urs.cz/item/CS_URS_2023_01/953333615" TargetMode="External"/><Relationship Id="rId29" Type="http://schemas.openxmlformats.org/officeDocument/2006/relationships/hyperlink" Target="https://podminky.urs.cz/item/CS_URS_2023_01/985131111" TargetMode="External"/><Relationship Id="rId11" Type="http://schemas.openxmlformats.org/officeDocument/2006/relationships/hyperlink" Target="https://podminky.urs.cz/item/CS_URS_2023_01/451315114" TargetMode="External"/><Relationship Id="rId24" Type="http://schemas.openxmlformats.org/officeDocument/2006/relationships/hyperlink" Target="https://podminky.urs.cz/item/CS_URS_2023_01/953965142" TargetMode="External"/><Relationship Id="rId32" Type="http://schemas.openxmlformats.org/officeDocument/2006/relationships/hyperlink" Target="https://podminky.urs.cz/item/CS_URS_2023_01/751398056" TargetMode="External"/><Relationship Id="rId37" Type="http://schemas.openxmlformats.org/officeDocument/2006/relationships/hyperlink" Target="https://podminky.urs.cz/item/CS_URS_2023_01/767161111" TargetMode="External"/><Relationship Id="rId40" Type="http://schemas.openxmlformats.org/officeDocument/2006/relationships/hyperlink" Target="https://podminky.urs.cz/item/CS_URS_2023_01/767995111" TargetMode="External"/><Relationship Id="rId45" Type="http://schemas.openxmlformats.org/officeDocument/2006/relationships/hyperlink" Target="https://podminky.urs.cz/item/CS_URS_2023_01/767995116" TargetMode="External"/><Relationship Id="rId5" Type="http://schemas.openxmlformats.org/officeDocument/2006/relationships/hyperlink" Target="https://podminky.urs.cz/item/CS_URS_2023_01/321352020" TargetMode="External"/><Relationship Id="rId15" Type="http://schemas.openxmlformats.org/officeDocument/2006/relationships/hyperlink" Target="https://podminky.urs.cz/item/CS_URS_2023_01/953333121" TargetMode="External"/><Relationship Id="rId23" Type="http://schemas.openxmlformats.org/officeDocument/2006/relationships/hyperlink" Target="https://podminky.urs.cz/item/CS_URS_2023_01/953965131" TargetMode="External"/><Relationship Id="rId28" Type="http://schemas.openxmlformats.org/officeDocument/2006/relationships/hyperlink" Target="https://podminky.urs.cz/item/CS_URS_2023_01/985331115" TargetMode="External"/><Relationship Id="rId36" Type="http://schemas.openxmlformats.org/officeDocument/2006/relationships/hyperlink" Target="https://podminky.urs.cz/item/CS_URS_2023_01/751514580" TargetMode="External"/><Relationship Id="rId49" Type="http://schemas.openxmlformats.org/officeDocument/2006/relationships/hyperlink" Target="https://podminky.urs.cz/item/CS_URS_2023_01/998771101" TargetMode="External"/><Relationship Id="rId10" Type="http://schemas.openxmlformats.org/officeDocument/2006/relationships/hyperlink" Target="https://podminky.urs.cz/item/CS_URS_2023_01/321366112" TargetMode="External"/><Relationship Id="rId19" Type="http://schemas.openxmlformats.org/officeDocument/2006/relationships/hyperlink" Target="https://podminky.urs.cz/item/CS_URS_2023_01/953961114" TargetMode="External"/><Relationship Id="rId31" Type="http://schemas.openxmlformats.org/officeDocument/2006/relationships/hyperlink" Target="https://podminky.urs.cz/item/CS_URS_2023_01/751111135" TargetMode="External"/><Relationship Id="rId44" Type="http://schemas.openxmlformats.org/officeDocument/2006/relationships/hyperlink" Target="https://podminky.urs.cz/item/CS_URS_2023_01/767995115" TargetMode="External"/><Relationship Id="rId4" Type="http://schemas.openxmlformats.org/officeDocument/2006/relationships/hyperlink" Target="https://podminky.urs.cz/item/CS_URS_2023_01/321352010" TargetMode="External"/><Relationship Id="rId9" Type="http://schemas.openxmlformats.org/officeDocument/2006/relationships/hyperlink" Target="https://podminky.urs.cz/item/CS_URS_2023_01/321356930" TargetMode="External"/><Relationship Id="rId14" Type="http://schemas.openxmlformats.org/officeDocument/2006/relationships/hyperlink" Target="https://podminky.urs.cz/item/CS_URS_2023_01/935932117" TargetMode="External"/><Relationship Id="rId22" Type="http://schemas.openxmlformats.org/officeDocument/2006/relationships/hyperlink" Target="https://podminky.urs.cz/item/CS_URS_2023_01/953965115" TargetMode="External"/><Relationship Id="rId27" Type="http://schemas.openxmlformats.org/officeDocument/2006/relationships/hyperlink" Target="https://podminky.urs.cz/item/CS_URS_2023_01/953945231" TargetMode="External"/><Relationship Id="rId30" Type="http://schemas.openxmlformats.org/officeDocument/2006/relationships/hyperlink" Target="https://podminky.urs.cz/item/CS_URS_2023_01/998324011" TargetMode="External"/><Relationship Id="rId35" Type="http://schemas.openxmlformats.org/officeDocument/2006/relationships/hyperlink" Target="https://podminky.urs.cz/item/CS_URS_2023_01/751514423" TargetMode="External"/><Relationship Id="rId43" Type="http://schemas.openxmlformats.org/officeDocument/2006/relationships/hyperlink" Target="https://podminky.urs.cz/item/CS_URS_2023_01/767995114" TargetMode="External"/><Relationship Id="rId48" Type="http://schemas.openxmlformats.org/officeDocument/2006/relationships/hyperlink" Target="https://podminky.urs.cz/item/CS_URS_2023_01/771574243" TargetMode="External"/><Relationship Id="rId8" Type="http://schemas.openxmlformats.org/officeDocument/2006/relationships/hyperlink" Target="https://podminky.urs.cz/item/CS_URS_2023_01/321356910" TargetMode="External"/><Relationship Id="rId51" Type="http://schemas.openxmlformats.org/officeDocument/2006/relationships/drawing" Target="../drawings/drawing8.xml"/><Relationship Id="rId3" Type="http://schemas.openxmlformats.org/officeDocument/2006/relationships/hyperlink" Target="https://podminky.urs.cz/item/CS_URS_2023_01/321351020" TargetMode="External"/><Relationship Id="rId12" Type="http://schemas.openxmlformats.org/officeDocument/2006/relationships/hyperlink" Target="https://podminky.urs.cz/item/CS_URS_2023_01/931994142" TargetMode="External"/><Relationship Id="rId17" Type="http://schemas.openxmlformats.org/officeDocument/2006/relationships/hyperlink" Target="https://podminky.urs.cz/item/CS_URS_2023_01/953334315" TargetMode="External"/><Relationship Id="rId25" Type="http://schemas.openxmlformats.org/officeDocument/2006/relationships/hyperlink" Target="https://podminky.urs.cz/item/CS_URS_2023_01/953965151" TargetMode="External"/><Relationship Id="rId33" Type="http://schemas.openxmlformats.org/officeDocument/2006/relationships/hyperlink" Target="https://podminky.urs.cz/item/CS_URS_2023_01/751510046" TargetMode="External"/><Relationship Id="rId38" Type="http://schemas.openxmlformats.org/officeDocument/2006/relationships/hyperlink" Target="https://podminky.urs.cz/item/CS_URS_2023_01/767220130" TargetMode="External"/><Relationship Id="rId46" Type="http://schemas.openxmlformats.org/officeDocument/2006/relationships/hyperlink" Target="https://podminky.urs.cz/item/CS_URS_2023_01/767995117" TargetMode="External"/><Relationship Id="rId20" Type="http://schemas.openxmlformats.org/officeDocument/2006/relationships/hyperlink" Target="https://podminky.urs.cz/item/CS_URS_2023_01/953961115" TargetMode="External"/><Relationship Id="rId41" Type="http://schemas.openxmlformats.org/officeDocument/2006/relationships/hyperlink" Target="https://podminky.urs.cz/item/CS_URS_2023_01/767995112" TargetMode="External"/><Relationship Id="rId1" Type="http://schemas.openxmlformats.org/officeDocument/2006/relationships/hyperlink" Target="https://podminky.urs.cz/item/CS_URS_2023_01/312311911" TargetMode="External"/><Relationship Id="rId6" Type="http://schemas.openxmlformats.org/officeDocument/2006/relationships/hyperlink" Target="https://podminky.urs.cz/item/CS_URS_2023_01/321356111" TargetMode="External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12341559" TargetMode="External"/><Relationship Id="rId18" Type="http://schemas.openxmlformats.org/officeDocument/2006/relationships/hyperlink" Target="https://podminky.urs.cz/item/CS_URS_2023_01/721173401" TargetMode="External"/><Relationship Id="rId26" Type="http://schemas.openxmlformats.org/officeDocument/2006/relationships/hyperlink" Target="https://podminky.urs.cz/item/CS_URS_2023_01/767995115" TargetMode="External"/><Relationship Id="rId3" Type="http://schemas.openxmlformats.org/officeDocument/2006/relationships/hyperlink" Target="https://podminky.urs.cz/item/CS_URS_2023_01/321366112" TargetMode="External"/><Relationship Id="rId21" Type="http://schemas.openxmlformats.org/officeDocument/2006/relationships/hyperlink" Target="https://podminky.urs.cz/item/CS_URS_2023_01/998764101" TargetMode="External"/><Relationship Id="rId7" Type="http://schemas.openxmlformats.org/officeDocument/2006/relationships/hyperlink" Target="https://podminky.urs.cz/item/CS_URS_2023_01/943121111" TargetMode="External"/><Relationship Id="rId12" Type="http://schemas.openxmlformats.org/officeDocument/2006/relationships/hyperlink" Target="https://podminky.urs.cz/item/CS_URS_2023_01/998324011" TargetMode="External"/><Relationship Id="rId17" Type="http://schemas.openxmlformats.org/officeDocument/2006/relationships/hyperlink" Target="https://podminky.urs.cz/item/CS_URS_2023_01/998713101" TargetMode="External"/><Relationship Id="rId25" Type="http://schemas.openxmlformats.org/officeDocument/2006/relationships/hyperlink" Target="https://podminky.urs.cz/item/CS_URS_2023_01/767995114" TargetMode="External"/><Relationship Id="rId33" Type="http://schemas.openxmlformats.org/officeDocument/2006/relationships/drawing" Target="../drawings/drawing9.xml"/><Relationship Id="rId2" Type="http://schemas.openxmlformats.org/officeDocument/2006/relationships/hyperlink" Target="https://podminky.urs.cz/item/CS_URS_2023_01/321352010" TargetMode="External"/><Relationship Id="rId16" Type="http://schemas.openxmlformats.org/officeDocument/2006/relationships/hyperlink" Target="https://podminky.urs.cz/item/CS_URS_2023_01/713141331" TargetMode="External"/><Relationship Id="rId20" Type="http://schemas.openxmlformats.org/officeDocument/2006/relationships/hyperlink" Target="https://podminky.urs.cz/item/CS_URS_2023_01/764215646" TargetMode="External"/><Relationship Id="rId29" Type="http://schemas.openxmlformats.org/officeDocument/2006/relationships/hyperlink" Target="https://podminky.urs.cz/item/CS_URS_2023_01/771474112" TargetMode="External"/><Relationship Id="rId1" Type="http://schemas.openxmlformats.org/officeDocument/2006/relationships/hyperlink" Target="https://podminky.urs.cz/item/CS_URS_2023_01/321351010" TargetMode="External"/><Relationship Id="rId6" Type="http://schemas.openxmlformats.org/officeDocument/2006/relationships/hyperlink" Target="https://podminky.urs.cz/item/CS_URS_2023_01/941111811" TargetMode="External"/><Relationship Id="rId11" Type="http://schemas.openxmlformats.org/officeDocument/2006/relationships/hyperlink" Target="https://podminky.urs.cz/item/CS_URS_2023_01/949211211" TargetMode="External"/><Relationship Id="rId24" Type="http://schemas.openxmlformats.org/officeDocument/2006/relationships/hyperlink" Target="https://podminky.urs.cz/item/CS_URS_2023_01/767995113" TargetMode="External"/><Relationship Id="rId32" Type="http://schemas.openxmlformats.org/officeDocument/2006/relationships/printerSettings" Target="../printerSettings/printerSettings9.bin"/><Relationship Id="rId5" Type="http://schemas.openxmlformats.org/officeDocument/2006/relationships/hyperlink" Target="https://podminky.urs.cz/item/CS_URS_2023_01/941111211" TargetMode="External"/><Relationship Id="rId15" Type="http://schemas.openxmlformats.org/officeDocument/2006/relationships/hyperlink" Target="https://podminky.urs.cz/item/CS_URS_2023_01/713121131" TargetMode="External"/><Relationship Id="rId23" Type="http://schemas.openxmlformats.org/officeDocument/2006/relationships/hyperlink" Target="https://podminky.urs.cz/item/CS_URS_2023_01/767861011" TargetMode="External"/><Relationship Id="rId28" Type="http://schemas.openxmlformats.org/officeDocument/2006/relationships/hyperlink" Target="https://podminky.urs.cz/item/CS_URS_2023_01/998767101" TargetMode="External"/><Relationship Id="rId10" Type="http://schemas.openxmlformats.org/officeDocument/2006/relationships/hyperlink" Target="https://podminky.urs.cz/item/CS_URS_2023_01/949211111" TargetMode="External"/><Relationship Id="rId19" Type="http://schemas.openxmlformats.org/officeDocument/2006/relationships/hyperlink" Target="https://podminky.urs.cz/item/CS_URS_2023_01/764215611" TargetMode="External"/><Relationship Id="rId31" Type="http://schemas.openxmlformats.org/officeDocument/2006/relationships/hyperlink" Target="https://podminky.urs.cz/item/CS_URS_2023_01/998771101" TargetMode="External"/><Relationship Id="rId4" Type="http://schemas.openxmlformats.org/officeDocument/2006/relationships/hyperlink" Target="https://podminky.urs.cz/item/CS_URS_2023_01/941111111" TargetMode="External"/><Relationship Id="rId9" Type="http://schemas.openxmlformats.org/officeDocument/2006/relationships/hyperlink" Target="https://podminky.urs.cz/item/CS_URS_2023_01/943121811" TargetMode="External"/><Relationship Id="rId14" Type="http://schemas.openxmlformats.org/officeDocument/2006/relationships/hyperlink" Target="https://podminky.urs.cz/item/CS_URS_2023_01/998712101" TargetMode="External"/><Relationship Id="rId22" Type="http://schemas.openxmlformats.org/officeDocument/2006/relationships/hyperlink" Target="https://podminky.urs.cz/item/CS_URS_2023_01/767161119" TargetMode="External"/><Relationship Id="rId27" Type="http://schemas.openxmlformats.org/officeDocument/2006/relationships/hyperlink" Target="https://podminky.urs.cz/item/CS_URS_2023_01/767995117" TargetMode="External"/><Relationship Id="rId30" Type="http://schemas.openxmlformats.org/officeDocument/2006/relationships/hyperlink" Target="https://podminky.urs.cz/item/CS_URS_2023_01/771574243" TargetMode="External"/><Relationship Id="rId8" Type="http://schemas.openxmlformats.org/officeDocument/2006/relationships/hyperlink" Target="https://podminky.urs.cz/item/CS_URS_2023_01/9431212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6"/>
  <sheetViews>
    <sheetView showGridLines="0" tabSelected="1" zoomScaleNormal="100" workbookViewId="0">
      <selection activeCell="BE86" sqref="BE8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R5" s="21"/>
      <c r="BE5" s="302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R6" s="21"/>
      <c r="BE6" s="303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3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348">
        <v>45461</v>
      </c>
      <c r="AR8" s="21"/>
      <c r="BE8" s="303"/>
      <c r="BS8" s="18" t="s">
        <v>6</v>
      </c>
    </row>
    <row r="9" spans="1:74" ht="14.45" customHeight="1">
      <c r="B9" s="21"/>
      <c r="AR9" s="21"/>
      <c r="BE9" s="303"/>
      <c r="BS9" s="18" t="s">
        <v>6</v>
      </c>
    </row>
    <row r="10" spans="1:74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303"/>
      <c r="BS10" s="18" t="s">
        <v>6</v>
      </c>
    </row>
    <row r="11" spans="1:74" ht="18.399999999999999" customHeight="1">
      <c r="B11" s="21"/>
      <c r="E11" s="26" t="s">
        <v>27</v>
      </c>
      <c r="AK11" s="28" t="s">
        <v>28</v>
      </c>
      <c r="AN11" s="26" t="s">
        <v>29</v>
      </c>
      <c r="AR11" s="21"/>
      <c r="BE11" s="303"/>
      <c r="BS11" s="18" t="s">
        <v>6</v>
      </c>
    </row>
    <row r="12" spans="1:74" ht="6.95" customHeight="1">
      <c r="B12" s="21"/>
      <c r="AR12" s="21"/>
      <c r="BE12" s="303"/>
      <c r="BS12" s="18" t="s">
        <v>6</v>
      </c>
    </row>
    <row r="13" spans="1:74" ht="12" customHeight="1">
      <c r="B13" s="21"/>
      <c r="D13" s="28" t="s">
        <v>30</v>
      </c>
      <c r="AK13" s="28" t="s">
        <v>25</v>
      </c>
      <c r="AN13" s="30" t="s">
        <v>31</v>
      </c>
      <c r="AR13" s="21"/>
      <c r="BE13" s="303"/>
      <c r="BS13" s="18" t="s">
        <v>6</v>
      </c>
    </row>
    <row r="14" spans="1:74" ht="12.75">
      <c r="B14" s="21"/>
      <c r="E14" s="308" t="s">
        <v>31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8" t="s">
        <v>28</v>
      </c>
      <c r="AN14" s="30" t="s">
        <v>31</v>
      </c>
      <c r="AR14" s="21"/>
      <c r="BE14" s="303"/>
      <c r="BS14" s="18" t="s">
        <v>6</v>
      </c>
    </row>
    <row r="15" spans="1:74" ht="6.95" customHeight="1">
      <c r="B15" s="21"/>
      <c r="AR15" s="21"/>
      <c r="BE15" s="303"/>
      <c r="BS15" s="18" t="s">
        <v>4</v>
      </c>
    </row>
    <row r="16" spans="1:74" ht="12" customHeight="1">
      <c r="B16" s="21"/>
      <c r="D16" s="28" t="s">
        <v>32</v>
      </c>
      <c r="AK16" s="28" t="s">
        <v>25</v>
      </c>
      <c r="AN16" s="26" t="s">
        <v>33</v>
      </c>
      <c r="AR16" s="21"/>
      <c r="BE16" s="303"/>
      <c r="BS16" s="18" t="s">
        <v>4</v>
      </c>
    </row>
    <row r="17" spans="2:71" ht="18.399999999999999" customHeight="1">
      <c r="B17" s="21"/>
      <c r="E17" s="26" t="s">
        <v>34</v>
      </c>
      <c r="AK17" s="28" t="s">
        <v>28</v>
      </c>
      <c r="AN17" s="26" t="s">
        <v>35</v>
      </c>
      <c r="AR17" s="21"/>
      <c r="BE17" s="303"/>
      <c r="BS17" s="18" t="s">
        <v>36</v>
      </c>
    </row>
    <row r="18" spans="2:71" ht="6.95" customHeight="1">
      <c r="B18" s="21"/>
      <c r="AR18" s="21"/>
      <c r="BE18" s="303"/>
      <c r="BS18" s="18" t="s">
        <v>6</v>
      </c>
    </row>
    <row r="19" spans="2:71" ht="12" customHeight="1">
      <c r="B19" s="21"/>
      <c r="D19" s="28" t="s">
        <v>37</v>
      </c>
      <c r="AK19" s="28" t="s">
        <v>25</v>
      </c>
      <c r="AN19" s="26" t="s">
        <v>19</v>
      </c>
      <c r="AR19" s="21"/>
      <c r="BE19" s="303"/>
      <c r="BS19" s="18" t="s">
        <v>6</v>
      </c>
    </row>
    <row r="20" spans="2:71" ht="18.399999999999999" customHeight="1">
      <c r="B20" s="21"/>
      <c r="E20" s="26" t="s">
        <v>38</v>
      </c>
      <c r="AK20" s="28" t="s">
        <v>28</v>
      </c>
      <c r="AN20" s="26" t="s">
        <v>19</v>
      </c>
      <c r="AR20" s="21"/>
      <c r="BE20" s="303"/>
      <c r="BS20" s="18" t="s">
        <v>36</v>
      </c>
    </row>
    <row r="21" spans="2:71" ht="6.95" customHeight="1">
      <c r="B21" s="21"/>
      <c r="AR21" s="21"/>
      <c r="BE21" s="303"/>
    </row>
    <row r="22" spans="2:71" ht="12" customHeight="1">
      <c r="B22" s="21"/>
      <c r="D22" s="28" t="s">
        <v>39</v>
      </c>
      <c r="AR22" s="21"/>
      <c r="BE22" s="303"/>
    </row>
    <row r="23" spans="2:71" ht="52.5" customHeight="1">
      <c r="B23" s="21"/>
      <c r="E23" s="310" t="s">
        <v>40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R23" s="21"/>
      <c r="BE23" s="303"/>
    </row>
    <row r="24" spans="2:71" ht="6.95" customHeight="1">
      <c r="B24" s="21"/>
      <c r="AR24" s="21"/>
      <c r="BE24" s="303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3"/>
    </row>
    <row r="26" spans="2:71" s="1" customFormat="1" ht="25.9" customHeight="1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1">
        <f>ROUND(AG54,2)</f>
        <v>0</v>
      </c>
      <c r="AL26" s="312"/>
      <c r="AM26" s="312"/>
      <c r="AN26" s="312"/>
      <c r="AO26" s="312"/>
      <c r="AR26" s="33"/>
      <c r="BE26" s="303"/>
    </row>
    <row r="27" spans="2:71" s="1" customFormat="1" ht="6.95" customHeight="1">
      <c r="B27" s="33"/>
      <c r="AR27" s="33"/>
      <c r="BE27" s="303"/>
    </row>
    <row r="28" spans="2:71" s="1" customFormat="1" ht="12.75">
      <c r="B28" s="33"/>
      <c r="L28" s="313" t="s">
        <v>42</v>
      </c>
      <c r="M28" s="313"/>
      <c r="N28" s="313"/>
      <c r="O28" s="313"/>
      <c r="P28" s="313"/>
      <c r="W28" s="313" t="s">
        <v>43</v>
      </c>
      <c r="X28" s="313"/>
      <c r="Y28" s="313"/>
      <c r="Z28" s="313"/>
      <c r="AA28" s="313"/>
      <c r="AB28" s="313"/>
      <c r="AC28" s="313"/>
      <c r="AD28" s="313"/>
      <c r="AE28" s="313"/>
      <c r="AK28" s="313" t="s">
        <v>44</v>
      </c>
      <c r="AL28" s="313"/>
      <c r="AM28" s="313"/>
      <c r="AN28" s="313"/>
      <c r="AO28" s="313"/>
      <c r="AR28" s="33"/>
      <c r="BE28" s="303"/>
    </row>
    <row r="29" spans="2:71" s="2" customFormat="1" ht="14.45" customHeight="1">
      <c r="B29" s="37"/>
      <c r="D29" s="28" t="s">
        <v>45</v>
      </c>
      <c r="F29" s="28" t="s">
        <v>46</v>
      </c>
      <c r="L29" s="316">
        <v>0.21</v>
      </c>
      <c r="M29" s="315"/>
      <c r="N29" s="315"/>
      <c r="O29" s="315"/>
      <c r="P29" s="315"/>
      <c r="W29" s="314">
        <f>ROUND(AZ54, 2)</f>
        <v>0</v>
      </c>
      <c r="X29" s="315"/>
      <c r="Y29" s="315"/>
      <c r="Z29" s="315"/>
      <c r="AA29" s="315"/>
      <c r="AB29" s="315"/>
      <c r="AC29" s="315"/>
      <c r="AD29" s="315"/>
      <c r="AE29" s="315"/>
      <c r="AK29" s="314">
        <f>ROUND(AV54, 2)</f>
        <v>0</v>
      </c>
      <c r="AL29" s="315"/>
      <c r="AM29" s="315"/>
      <c r="AN29" s="315"/>
      <c r="AO29" s="315"/>
      <c r="AR29" s="37"/>
      <c r="BE29" s="304"/>
    </row>
    <row r="30" spans="2:71" s="2" customFormat="1" ht="14.45" customHeight="1">
      <c r="B30" s="37"/>
      <c r="F30" s="28" t="s">
        <v>47</v>
      </c>
      <c r="L30" s="316">
        <v>0.15</v>
      </c>
      <c r="M30" s="315"/>
      <c r="N30" s="315"/>
      <c r="O30" s="315"/>
      <c r="P30" s="315"/>
      <c r="W30" s="314">
        <f>ROUND(BA54, 2)</f>
        <v>0</v>
      </c>
      <c r="X30" s="315"/>
      <c r="Y30" s="315"/>
      <c r="Z30" s="315"/>
      <c r="AA30" s="315"/>
      <c r="AB30" s="315"/>
      <c r="AC30" s="315"/>
      <c r="AD30" s="315"/>
      <c r="AE30" s="315"/>
      <c r="AK30" s="314">
        <f>ROUND(AW54, 2)</f>
        <v>0</v>
      </c>
      <c r="AL30" s="315"/>
      <c r="AM30" s="315"/>
      <c r="AN30" s="315"/>
      <c r="AO30" s="315"/>
      <c r="AR30" s="37"/>
      <c r="BE30" s="304"/>
    </row>
    <row r="31" spans="2:71" s="2" customFormat="1" ht="14.45" hidden="1" customHeight="1">
      <c r="B31" s="37"/>
      <c r="F31" s="28" t="s">
        <v>48</v>
      </c>
      <c r="L31" s="316">
        <v>0.21</v>
      </c>
      <c r="M31" s="315"/>
      <c r="N31" s="315"/>
      <c r="O31" s="315"/>
      <c r="P31" s="315"/>
      <c r="W31" s="314">
        <f>ROUND(BB54, 2)</f>
        <v>0</v>
      </c>
      <c r="X31" s="315"/>
      <c r="Y31" s="315"/>
      <c r="Z31" s="315"/>
      <c r="AA31" s="315"/>
      <c r="AB31" s="315"/>
      <c r="AC31" s="315"/>
      <c r="AD31" s="315"/>
      <c r="AE31" s="315"/>
      <c r="AK31" s="314">
        <v>0</v>
      </c>
      <c r="AL31" s="315"/>
      <c r="AM31" s="315"/>
      <c r="AN31" s="315"/>
      <c r="AO31" s="315"/>
      <c r="AR31" s="37"/>
      <c r="BE31" s="304"/>
    </row>
    <row r="32" spans="2:71" s="2" customFormat="1" ht="14.45" hidden="1" customHeight="1">
      <c r="B32" s="37"/>
      <c r="F32" s="28" t="s">
        <v>49</v>
      </c>
      <c r="L32" s="316">
        <v>0.15</v>
      </c>
      <c r="M32" s="315"/>
      <c r="N32" s="315"/>
      <c r="O32" s="315"/>
      <c r="P32" s="315"/>
      <c r="W32" s="314">
        <f>ROUND(BC54, 2)</f>
        <v>0</v>
      </c>
      <c r="X32" s="315"/>
      <c r="Y32" s="315"/>
      <c r="Z32" s="315"/>
      <c r="AA32" s="315"/>
      <c r="AB32" s="315"/>
      <c r="AC32" s="315"/>
      <c r="AD32" s="315"/>
      <c r="AE32" s="315"/>
      <c r="AK32" s="314">
        <v>0</v>
      </c>
      <c r="AL32" s="315"/>
      <c r="AM32" s="315"/>
      <c r="AN32" s="315"/>
      <c r="AO32" s="315"/>
      <c r="AR32" s="37"/>
      <c r="BE32" s="304"/>
    </row>
    <row r="33" spans="2:44" s="2" customFormat="1" ht="14.45" hidden="1" customHeight="1">
      <c r="B33" s="37"/>
      <c r="F33" s="28" t="s">
        <v>50</v>
      </c>
      <c r="L33" s="316">
        <v>0</v>
      </c>
      <c r="M33" s="315"/>
      <c r="N33" s="315"/>
      <c r="O33" s="315"/>
      <c r="P33" s="315"/>
      <c r="W33" s="314">
        <f>ROUND(BD54, 2)</f>
        <v>0</v>
      </c>
      <c r="X33" s="315"/>
      <c r="Y33" s="315"/>
      <c r="Z33" s="315"/>
      <c r="AA33" s="315"/>
      <c r="AB33" s="315"/>
      <c r="AC33" s="315"/>
      <c r="AD33" s="315"/>
      <c r="AE33" s="315"/>
      <c r="AK33" s="314">
        <v>0</v>
      </c>
      <c r="AL33" s="315"/>
      <c r="AM33" s="315"/>
      <c r="AN33" s="315"/>
      <c r="AO33" s="315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320" t="s">
        <v>53</v>
      </c>
      <c r="Y35" s="318"/>
      <c r="Z35" s="318"/>
      <c r="AA35" s="318"/>
      <c r="AB35" s="318"/>
      <c r="AC35" s="40"/>
      <c r="AD35" s="40"/>
      <c r="AE35" s="40"/>
      <c r="AF35" s="40"/>
      <c r="AG35" s="40"/>
      <c r="AH35" s="40"/>
      <c r="AI35" s="40"/>
      <c r="AJ35" s="40"/>
      <c r="AK35" s="317">
        <f>SUM(AK26:AK33)</f>
        <v>0</v>
      </c>
      <c r="AL35" s="318"/>
      <c r="AM35" s="318"/>
      <c r="AN35" s="318"/>
      <c r="AO35" s="319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54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3A16124932-MVE</v>
      </c>
      <c r="AR44" s="46"/>
    </row>
    <row r="45" spans="2:44" s="4" customFormat="1" ht="36.950000000000003" customHeight="1">
      <c r="B45" s="47"/>
      <c r="C45" s="48" t="s">
        <v>16</v>
      </c>
      <c r="L45" s="299" t="str">
        <f>K6</f>
        <v>MVE jez Rajhrad vč. rekonstrukce jezu a rybího přechodu</v>
      </c>
      <c r="M45" s="300"/>
      <c r="N45" s="300"/>
      <c r="O45" s="300"/>
      <c r="P45" s="300"/>
      <c r="Q45" s="300"/>
      <c r="R45" s="300"/>
      <c r="S45" s="300"/>
      <c r="T45" s="300"/>
      <c r="U45" s="300"/>
      <c r="V45" s="300"/>
      <c r="W45" s="300"/>
      <c r="X45" s="300"/>
      <c r="Y45" s="300"/>
      <c r="Z45" s="300"/>
      <c r="AA45" s="300"/>
      <c r="AB45" s="300"/>
      <c r="AC45" s="300"/>
      <c r="AD45" s="300"/>
      <c r="AE45" s="300"/>
      <c r="AF45" s="300"/>
      <c r="AG45" s="300"/>
      <c r="AH45" s="300"/>
      <c r="AI45" s="300"/>
      <c r="AJ45" s="300"/>
      <c r="AK45" s="300"/>
      <c r="AL45" s="300"/>
      <c r="AM45" s="300"/>
      <c r="AN45" s="300"/>
      <c r="AO45" s="300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 xml:space="preserve">Svratka, říční km 29,430 – jez </v>
      </c>
      <c r="AI47" s="28" t="s">
        <v>23</v>
      </c>
      <c r="AM47" s="328">
        <f>IF(AN8= "","",AN8)</f>
        <v>45461</v>
      </c>
      <c r="AN47" s="328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24</v>
      </c>
      <c r="L49" s="3" t="str">
        <f>IF(E11= "","",E11)</f>
        <v>Povodí Moravy, státní podnik</v>
      </c>
      <c r="AI49" s="28" t="s">
        <v>32</v>
      </c>
      <c r="AM49" s="329" t="str">
        <f>IF(E17="","",E17)</f>
        <v>AQUATIS a. s.</v>
      </c>
      <c r="AN49" s="330"/>
      <c r="AO49" s="330"/>
      <c r="AP49" s="330"/>
      <c r="AR49" s="33"/>
      <c r="AS49" s="331" t="s">
        <v>55</v>
      </c>
      <c r="AT49" s="33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30</v>
      </c>
      <c r="L50" s="3" t="str">
        <f>IF(E14= "Vyplň údaj","",E14)</f>
        <v/>
      </c>
      <c r="AI50" s="28" t="s">
        <v>37</v>
      </c>
      <c r="AM50" s="329" t="str">
        <f>IF(E20="","",E20)</f>
        <v>Bc. Aneta Patková</v>
      </c>
      <c r="AN50" s="330"/>
      <c r="AO50" s="330"/>
      <c r="AP50" s="330"/>
      <c r="AR50" s="33"/>
      <c r="AS50" s="333"/>
      <c r="AT50" s="334"/>
      <c r="BD50" s="54"/>
    </row>
    <row r="51" spans="1:91" s="1" customFormat="1" ht="4.5" customHeight="1">
      <c r="B51" s="33"/>
      <c r="AR51" s="33"/>
      <c r="AS51" s="333"/>
      <c r="AT51" s="334"/>
      <c r="BD51" s="54"/>
    </row>
    <row r="52" spans="1:91" s="1" customFormat="1" ht="29.25" customHeight="1">
      <c r="B52" s="33"/>
      <c r="C52" s="294" t="s">
        <v>56</v>
      </c>
      <c r="D52" s="295"/>
      <c r="E52" s="295"/>
      <c r="F52" s="295"/>
      <c r="G52" s="295"/>
      <c r="H52" s="55"/>
      <c r="I52" s="298" t="s">
        <v>57</v>
      </c>
      <c r="J52" s="295"/>
      <c r="K52" s="295"/>
      <c r="L52" s="295"/>
      <c r="M52" s="295"/>
      <c r="N52" s="295"/>
      <c r="O52" s="295"/>
      <c r="P52" s="295"/>
      <c r="Q52" s="295"/>
      <c r="R52" s="295"/>
      <c r="S52" s="295"/>
      <c r="T52" s="295"/>
      <c r="U52" s="295"/>
      <c r="V52" s="295"/>
      <c r="W52" s="295"/>
      <c r="X52" s="295"/>
      <c r="Y52" s="295"/>
      <c r="Z52" s="295"/>
      <c r="AA52" s="295"/>
      <c r="AB52" s="295"/>
      <c r="AC52" s="295"/>
      <c r="AD52" s="295"/>
      <c r="AE52" s="295"/>
      <c r="AF52" s="295"/>
      <c r="AG52" s="325" t="s">
        <v>58</v>
      </c>
      <c r="AH52" s="295"/>
      <c r="AI52" s="295"/>
      <c r="AJ52" s="295"/>
      <c r="AK52" s="295"/>
      <c r="AL52" s="295"/>
      <c r="AM52" s="295"/>
      <c r="AN52" s="298" t="s">
        <v>59</v>
      </c>
      <c r="AO52" s="295"/>
      <c r="AP52" s="295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5.25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1">
        <f>ROUND(AG55+AG56+AG57+AG74,2)</f>
        <v>0</v>
      </c>
      <c r="AH54" s="301"/>
      <c r="AI54" s="301"/>
      <c r="AJ54" s="301"/>
      <c r="AK54" s="301"/>
      <c r="AL54" s="301"/>
      <c r="AM54" s="301"/>
      <c r="AN54" s="335">
        <f t="shared" ref="AN54:AN74" si="0">SUM(AG54,AT54)</f>
        <v>0</v>
      </c>
      <c r="AO54" s="335"/>
      <c r="AP54" s="335"/>
      <c r="AQ54" s="65" t="s">
        <v>19</v>
      </c>
      <c r="AR54" s="61"/>
      <c r="AS54" s="66">
        <f>ROUND(AS55+AS56+AS57+AS74,2)</f>
        <v>0</v>
      </c>
      <c r="AT54" s="67">
        <f t="shared" ref="AT54:AT74" si="1">ROUND(SUM(AV54:AW54),2)</f>
        <v>0</v>
      </c>
      <c r="AU54" s="68">
        <f>ROUND(AU55+AU56+AU57+AU74,5)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ROUND(AZ55+AZ56+AZ57+AZ74,2)</f>
        <v>0</v>
      </c>
      <c r="BA54" s="67">
        <f>ROUND(BA55+BA56+BA57+BA74,2)</f>
        <v>0</v>
      </c>
      <c r="BB54" s="67">
        <f>ROUND(BB55+BB56+BB57+BB74,2)</f>
        <v>0</v>
      </c>
      <c r="BC54" s="67">
        <f>ROUND(BC55+BC56+BC57+BC74,2)</f>
        <v>0</v>
      </c>
      <c r="BD54" s="69">
        <f>ROUND(BD55+BD56+BD57+BD74,2)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19</v>
      </c>
    </row>
    <row r="55" spans="1:91" s="6" customFormat="1" ht="24.75" customHeight="1">
      <c r="A55" s="72" t="s">
        <v>79</v>
      </c>
      <c r="B55" s="73"/>
      <c r="C55" s="74"/>
      <c r="D55" s="296" t="s">
        <v>80</v>
      </c>
      <c r="E55" s="296"/>
      <c r="F55" s="296"/>
      <c r="G55" s="296"/>
      <c r="H55" s="296"/>
      <c r="I55" s="75"/>
      <c r="J55" s="296" t="s">
        <v>81</v>
      </c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326">
        <f>'A. - Zemní práce a bourán...'!J30</f>
        <v>0</v>
      </c>
      <c r="AH55" s="324"/>
      <c r="AI55" s="324"/>
      <c r="AJ55" s="324"/>
      <c r="AK55" s="324"/>
      <c r="AL55" s="324"/>
      <c r="AM55" s="324"/>
      <c r="AN55" s="326">
        <f t="shared" si="0"/>
        <v>0</v>
      </c>
      <c r="AO55" s="324"/>
      <c r="AP55" s="324"/>
      <c r="AQ55" s="76" t="s">
        <v>82</v>
      </c>
      <c r="AR55" s="73"/>
      <c r="AS55" s="77">
        <v>0</v>
      </c>
      <c r="AT55" s="78">
        <f t="shared" si="1"/>
        <v>0</v>
      </c>
      <c r="AU55" s="79">
        <f>'A. - Zemní práce a bourán...'!P87</f>
        <v>0</v>
      </c>
      <c r="AV55" s="78">
        <f>'A. - Zemní práce a bourán...'!J33</f>
        <v>0</v>
      </c>
      <c r="AW55" s="78">
        <f>'A. - Zemní práce a bourán...'!J34</f>
        <v>0</v>
      </c>
      <c r="AX55" s="78">
        <f>'A. - Zemní práce a bourán...'!J35</f>
        <v>0</v>
      </c>
      <c r="AY55" s="78">
        <f>'A. - Zemní práce a bourán...'!J36</f>
        <v>0</v>
      </c>
      <c r="AZ55" s="78">
        <f>'A. - Zemní práce a bourán...'!F33</f>
        <v>0</v>
      </c>
      <c r="BA55" s="78">
        <f>'A. - Zemní práce a bourán...'!F34</f>
        <v>0</v>
      </c>
      <c r="BB55" s="78">
        <f>'A. - Zemní práce a bourán...'!F35</f>
        <v>0</v>
      </c>
      <c r="BC55" s="78">
        <f>'A. - Zemní práce a bourán...'!F36</f>
        <v>0</v>
      </c>
      <c r="BD55" s="80">
        <f>'A. - Zemní práce a bourán...'!F37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19</v>
      </c>
      <c r="CM55" s="81" t="s">
        <v>85</v>
      </c>
    </row>
    <row r="56" spans="1:91" s="6" customFormat="1" ht="37.5" customHeight="1">
      <c r="A56" s="72" t="s">
        <v>79</v>
      </c>
      <c r="B56" s="73"/>
      <c r="C56" s="74"/>
      <c r="D56" s="296" t="s">
        <v>86</v>
      </c>
      <c r="E56" s="296"/>
      <c r="F56" s="296"/>
      <c r="G56" s="296"/>
      <c r="H56" s="296"/>
      <c r="I56" s="75"/>
      <c r="J56" s="296" t="s">
        <v>87</v>
      </c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6"/>
      <c r="W56" s="296"/>
      <c r="X56" s="296"/>
      <c r="Y56" s="296"/>
      <c r="Z56" s="296"/>
      <c r="AA56" s="296"/>
      <c r="AB56" s="296"/>
      <c r="AC56" s="296"/>
      <c r="AD56" s="296"/>
      <c r="AE56" s="296"/>
      <c r="AF56" s="296"/>
      <c r="AG56" s="326">
        <f>'B. - Zakládání jímkování ...'!J30</f>
        <v>0</v>
      </c>
      <c r="AH56" s="324"/>
      <c r="AI56" s="324"/>
      <c r="AJ56" s="324"/>
      <c r="AK56" s="324"/>
      <c r="AL56" s="324"/>
      <c r="AM56" s="324"/>
      <c r="AN56" s="326">
        <f t="shared" si="0"/>
        <v>0</v>
      </c>
      <c r="AO56" s="324"/>
      <c r="AP56" s="324"/>
      <c r="AQ56" s="76" t="s">
        <v>82</v>
      </c>
      <c r="AR56" s="73"/>
      <c r="AS56" s="77">
        <v>0</v>
      </c>
      <c r="AT56" s="78">
        <f t="shared" si="1"/>
        <v>0</v>
      </c>
      <c r="AU56" s="79">
        <f>'B. - Zakládání jímkování ...'!P85</f>
        <v>0</v>
      </c>
      <c r="AV56" s="78">
        <f>'B. - Zakládání jímkování ...'!J33</f>
        <v>0</v>
      </c>
      <c r="AW56" s="78">
        <f>'B. - Zakládání jímkování ...'!J34</f>
        <v>0</v>
      </c>
      <c r="AX56" s="78">
        <f>'B. - Zakládání jímkování ...'!J35</f>
        <v>0</v>
      </c>
      <c r="AY56" s="78">
        <f>'B. - Zakládání jímkování ...'!J36</f>
        <v>0</v>
      </c>
      <c r="AZ56" s="78">
        <f>'B. - Zakládání jímkování ...'!F33</f>
        <v>0</v>
      </c>
      <c r="BA56" s="78">
        <f>'B. - Zakládání jímkování ...'!F34</f>
        <v>0</v>
      </c>
      <c r="BB56" s="78">
        <f>'B. - Zakládání jímkování ...'!F35</f>
        <v>0</v>
      </c>
      <c r="BC56" s="78">
        <f>'B. - Zakládání jímkování ...'!F36</f>
        <v>0</v>
      </c>
      <c r="BD56" s="80">
        <f>'B. - Zakládání jímkování ...'!F37</f>
        <v>0</v>
      </c>
      <c r="BT56" s="81" t="s">
        <v>83</v>
      </c>
      <c r="BV56" s="81" t="s">
        <v>77</v>
      </c>
      <c r="BW56" s="81" t="s">
        <v>88</v>
      </c>
      <c r="BX56" s="81" t="s">
        <v>5</v>
      </c>
      <c r="CL56" s="81" t="s">
        <v>19</v>
      </c>
      <c r="CM56" s="81" t="s">
        <v>85</v>
      </c>
    </row>
    <row r="57" spans="1:91" s="6" customFormat="1" ht="16.5" customHeight="1">
      <c r="B57" s="73"/>
      <c r="C57" s="74"/>
      <c r="D57" s="296" t="s">
        <v>89</v>
      </c>
      <c r="E57" s="296"/>
      <c r="F57" s="296"/>
      <c r="G57" s="296"/>
      <c r="H57" s="296"/>
      <c r="I57" s="75"/>
      <c r="J57" s="296" t="s">
        <v>90</v>
      </c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6"/>
      <c r="W57" s="296"/>
      <c r="X57" s="296"/>
      <c r="Y57" s="296"/>
      <c r="Z57" s="296"/>
      <c r="AA57" s="296"/>
      <c r="AB57" s="296"/>
      <c r="AC57" s="296"/>
      <c r="AD57" s="296"/>
      <c r="AE57" s="296"/>
      <c r="AF57" s="296"/>
      <c r="AG57" s="323">
        <f>ROUND(AG58+SUM(AG59:AG62)+SUM(AG66:AG73),2)</f>
        <v>0</v>
      </c>
      <c r="AH57" s="324"/>
      <c r="AI57" s="324"/>
      <c r="AJ57" s="324"/>
      <c r="AK57" s="324"/>
      <c r="AL57" s="324"/>
      <c r="AM57" s="324"/>
      <c r="AN57" s="326">
        <f t="shared" si="0"/>
        <v>0</v>
      </c>
      <c r="AO57" s="324"/>
      <c r="AP57" s="324"/>
      <c r="AQ57" s="76" t="s">
        <v>82</v>
      </c>
      <c r="AR57" s="73"/>
      <c r="AS57" s="77">
        <f>ROUND(AS58+SUM(AS59:AS62)+SUM(AS66:AS73),2)</f>
        <v>0</v>
      </c>
      <c r="AT57" s="78">
        <f t="shared" si="1"/>
        <v>0</v>
      </c>
      <c r="AU57" s="79">
        <f>ROUND(AU58+SUM(AU59:AU62)+SUM(AU66:AU73),5)</f>
        <v>0</v>
      </c>
      <c r="AV57" s="78">
        <f>ROUND(AZ57*L29,2)</f>
        <v>0</v>
      </c>
      <c r="AW57" s="78">
        <f>ROUND(BA57*L30,2)</f>
        <v>0</v>
      </c>
      <c r="AX57" s="78">
        <f>ROUND(BB57*L29,2)</f>
        <v>0</v>
      </c>
      <c r="AY57" s="78">
        <f>ROUND(BC57*L30,2)</f>
        <v>0</v>
      </c>
      <c r="AZ57" s="78">
        <f>ROUND(AZ58+SUM(AZ59:AZ62)+SUM(AZ66:AZ73),2)</f>
        <v>0</v>
      </c>
      <c r="BA57" s="78">
        <f>ROUND(BA58+SUM(BA59:BA62)+SUM(BA66:BA73),2)</f>
        <v>0</v>
      </c>
      <c r="BB57" s="78">
        <f>ROUND(BB58+SUM(BB59:BB62)+SUM(BB66:BB73),2)</f>
        <v>0</v>
      </c>
      <c r="BC57" s="78">
        <f>ROUND(BC58+SUM(BC59:BC62)+SUM(BC66:BC73),2)</f>
        <v>0</v>
      </c>
      <c r="BD57" s="80">
        <f>ROUND(BD58+SUM(BD59:BD62)+SUM(BD66:BD73),2)</f>
        <v>0</v>
      </c>
      <c r="BS57" s="81" t="s">
        <v>74</v>
      </c>
      <c r="BT57" s="81" t="s">
        <v>83</v>
      </c>
      <c r="BU57" s="81" t="s">
        <v>76</v>
      </c>
      <c r="BV57" s="81" t="s">
        <v>77</v>
      </c>
      <c r="BW57" s="81" t="s">
        <v>91</v>
      </c>
      <c r="BX57" s="81" t="s">
        <v>5</v>
      </c>
      <c r="CL57" s="81" t="s">
        <v>19</v>
      </c>
      <c r="CM57" s="81" t="s">
        <v>85</v>
      </c>
    </row>
    <row r="58" spans="1:91" s="3" customFormat="1" ht="16.5" customHeight="1">
      <c r="A58" s="72" t="s">
        <v>79</v>
      </c>
      <c r="B58" s="46"/>
      <c r="C58" s="9"/>
      <c r="D58" s="9"/>
      <c r="E58" s="297" t="s">
        <v>92</v>
      </c>
      <c r="F58" s="297"/>
      <c r="G58" s="297"/>
      <c r="H58" s="297"/>
      <c r="I58" s="297"/>
      <c r="J58" s="9"/>
      <c r="K58" s="297" t="s">
        <v>93</v>
      </c>
      <c r="L58" s="297"/>
      <c r="M58" s="297"/>
      <c r="N58" s="297"/>
      <c r="O58" s="297"/>
      <c r="P58" s="297"/>
      <c r="Q58" s="297"/>
      <c r="R58" s="297"/>
      <c r="S58" s="297"/>
      <c r="T58" s="297"/>
      <c r="U58" s="297"/>
      <c r="V58" s="297"/>
      <c r="W58" s="297"/>
      <c r="X58" s="297"/>
      <c r="Y58" s="297"/>
      <c r="Z58" s="297"/>
      <c r="AA58" s="297"/>
      <c r="AB58" s="297"/>
      <c r="AC58" s="297"/>
      <c r="AD58" s="297"/>
      <c r="AE58" s="297"/>
      <c r="AF58" s="297"/>
      <c r="AG58" s="321">
        <f>'PS 21 - MVE – Technologic...'!J32</f>
        <v>0</v>
      </c>
      <c r="AH58" s="322"/>
      <c r="AI58" s="322"/>
      <c r="AJ58" s="322"/>
      <c r="AK58" s="322"/>
      <c r="AL58" s="322"/>
      <c r="AM58" s="322"/>
      <c r="AN58" s="321">
        <f t="shared" si="0"/>
        <v>0</v>
      </c>
      <c r="AO58" s="322"/>
      <c r="AP58" s="322"/>
      <c r="AQ58" s="82" t="s">
        <v>94</v>
      </c>
      <c r="AR58" s="46"/>
      <c r="AS58" s="83">
        <v>0</v>
      </c>
      <c r="AT58" s="84">
        <f t="shared" si="1"/>
        <v>0</v>
      </c>
      <c r="AU58" s="85">
        <f>'PS 21 - MVE – Technologic...'!P89</f>
        <v>0</v>
      </c>
      <c r="AV58" s="84">
        <f>'PS 21 - MVE – Technologic...'!J35</f>
        <v>0</v>
      </c>
      <c r="AW58" s="84">
        <f>'PS 21 - MVE – Technologic...'!J36</f>
        <v>0</v>
      </c>
      <c r="AX58" s="84">
        <f>'PS 21 - MVE – Technologic...'!J37</f>
        <v>0</v>
      </c>
      <c r="AY58" s="84">
        <f>'PS 21 - MVE – Technologic...'!J38</f>
        <v>0</v>
      </c>
      <c r="AZ58" s="84">
        <f>'PS 21 - MVE – Technologic...'!F35</f>
        <v>0</v>
      </c>
      <c r="BA58" s="84">
        <f>'PS 21 - MVE – Technologic...'!F36</f>
        <v>0</v>
      </c>
      <c r="BB58" s="84">
        <f>'PS 21 - MVE – Technologic...'!F37</f>
        <v>0</v>
      </c>
      <c r="BC58" s="84">
        <f>'PS 21 - MVE – Technologic...'!F38</f>
        <v>0</v>
      </c>
      <c r="BD58" s="86">
        <f>'PS 21 - MVE – Technologic...'!F39</f>
        <v>0</v>
      </c>
      <c r="BT58" s="26" t="s">
        <v>85</v>
      </c>
      <c r="BV58" s="26" t="s">
        <v>77</v>
      </c>
      <c r="BW58" s="26" t="s">
        <v>95</v>
      </c>
      <c r="BX58" s="26" t="s">
        <v>91</v>
      </c>
      <c r="CL58" s="26" t="s">
        <v>19</v>
      </c>
    </row>
    <row r="59" spans="1:91" s="3" customFormat="1" ht="16.5" customHeight="1">
      <c r="A59" s="72" t="s">
        <v>79</v>
      </c>
      <c r="B59" s="46"/>
      <c r="C59" s="9"/>
      <c r="D59" s="9"/>
      <c r="E59" s="297" t="s">
        <v>96</v>
      </c>
      <c r="F59" s="297"/>
      <c r="G59" s="297"/>
      <c r="H59" s="297"/>
      <c r="I59" s="297"/>
      <c r="J59" s="9"/>
      <c r="K59" s="297" t="s">
        <v>97</v>
      </c>
      <c r="L59" s="297"/>
      <c r="M59" s="297"/>
      <c r="N59" s="297"/>
      <c r="O59" s="297"/>
      <c r="P59" s="297"/>
      <c r="Q59" s="297"/>
      <c r="R59" s="297"/>
      <c r="S59" s="297"/>
      <c r="T59" s="297"/>
      <c r="U59" s="297"/>
      <c r="V59" s="297"/>
      <c r="W59" s="297"/>
      <c r="X59" s="297"/>
      <c r="Y59" s="297"/>
      <c r="Z59" s="297"/>
      <c r="AA59" s="297"/>
      <c r="AB59" s="297"/>
      <c r="AC59" s="297"/>
      <c r="AD59" s="297"/>
      <c r="AE59" s="297"/>
      <c r="AF59" s="297"/>
      <c r="AG59" s="321">
        <f>'PS 22 - MVE – technologic...'!J32</f>
        <v>0</v>
      </c>
      <c r="AH59" s="322"/>
      <c r="AI59" s="322"/>
      <c r="AJ59" s="322"/>
      <c r="AK59" s="322"/>
      <c r="AL59" s="322"/>
      <c r="AM59" s="322"/>
      <c r="AN59" s="321">
        <f t="shared" si="0"/>
        <v>0</v>
      </c>
      <c r="AO59" s="322"/>
      <c r="AP59" s="322"/>
      <c r="AQ59" s="82" t="s">
        <v>94</v>
      </c>
      <c r="AR59" s="46"/>
      <c r="AS59" s="83">
        <v>0</v>
      </c>
      <c r="AT59" s="84">
        <f t="shared" si="1"/>
        <v>0</v>
      </c>
      <c r="AU59" s="85">
        <f>'PS 22 - MVE – technologic...'!P88</f>
        <v>0</v>
      </c>
      <c r="AV59" s="84">
        <f>'PS 22 - MVE – technologic...'!J35</f>
        <v>0</v>
      </c>
      <c r="AW59" s="84">
        <f>'PS 22 - MVE – technologic...'!J36</f>
        <v>0</v>
      </c>
      <c r="AX59" s="84">
        <f>'PS 22 - MVE – technologic...'!J37</f>
        <v>0</v>
      </c>
      <c r="AY59" s="84">
        <f>'PS 22 - MVE – technologic...'!J38</f>
        <v>0</v>
      </c>
      <c r="AZ59" s="84">
        <f>'PS 22 - MVE – technologic...'!F35</f>
        <v>0</v>
      </c>
      <c r="BA59" s="84">
        <f>'PS 22 - MVE – technologic...'!F36</f>
        <v>0</v>
      </c>
      <c r="BB59" s="84">
        <f>'PS 22 - MVE – technologic...'!F37</f>
        <v>0</v>
      </c>
      <c r="BC59" s="84">
        <f>'PS 22 - MVE – technologic...'!F38</f>
        <v>0</v>
      </c>
      <c r="BD59" s="86">
        <f>'PS 22 - MVE – technologic...'!F39</f>
        <v>0</v>
      </c>
      <c r="BT59" s="26" t="s">
        <v>85</v>
      </c>
      <c r="BV59" s="26" t="s">
        <v>77</v>
      </c>
      <c r="BW59" s="26" t="s">
        <v>98</v>
      </c>
      <c r="BX59" s="26" t="s">
        <v>91</v>
      </c>
      <c r="CL59" s="26" t="s">
        <v>19</v>
      </c>
    </row>
    <row r="60" spans="1:91" s="3" customFormat="1" ht="16.5" customHeight="1">
      <c r="A60" s="72" t="s">
        <v>79</v>
      </c>
      <c r="B60" s="46"/>
      <c r="C60" s="9"/>
      <c r="D60" s="9"/>
      <c r="E60" s="297" t="s">
        <v>99</v>
      </c>
      <c r="F60" s="297"/>
      <c r="G60" s="297"/>
      <c r="H60" s="297"/>
      <c r="I60" s="297"/>
      <c r="J60" s="9"/>
      <c r="K60" s="297" t="s">
        <v>100</v>
      </c>
      <c r="L60" s="297"/>
      <c r="M60" s="297"/>
      <c r="N60" s="297"/>
      <c r="O60" s="297"/>
      <c r="P60" s="297"/>
      <c r="Q60" s="297"/>
      <c r="R60" s="297"/>
      <c r="S60" s="297"/>
      <c r="T60" s="297"/>
      <c r="U60" s="297"/>
      <c r="V60" s="297"/>
      <c r="W60" s="297"/>
      <c r="X60" s="297"/>
      <c r="Y60" s="297"/>
      <c r="Z60" s="297"/>
      <c r="AA60" s="297"/>
      <c r="AB60" s="297"/>
      <c r="AC60" s="297"/>
      <c r="AD60" s="297"/>
      <c r="AE60" s="297"/>
      <c r="AF60" s="297"/>
      <c r="AG60" s="321">
        <f>'PS 25 - Objekt Stará Pila...'!J32</f>
        <v>0</v>
      </c>
      <c r="AH60" s="322"/>
      <c r="AI60" s="322"/>
      <c r="AJ60" s="322"/>
      <c r="AK60" s="322"/>
      <c r="AL60" s="322"/>
      <c r="AM60" s="322"/>
      <c r="AN60" s="321">
        <f t="shared" si="0"/>
        <v>0</v>
      </c>
      <c r="AO60" s="322"/>
      <c r="AP60" s="322"/>
      <c r="AQ60" s="82" t="s">
        <v>94</v>
      </c>
      <c r="AR60" s="46"/>
      <c r="AS60" s="83">
        <v>0</v>
      </c>
      <c r="AT60" s="84">
        <f t="shared" si="1"/>
        <v>0</v>
      </c>
      <c r="AU60" s="85">
        <f>'PS 25 - Objekt Stará Pila...'!P87</f>
        <v>0</v>
      </c>
      <c r="AV60" s="84">
        <f>'PS 25 - Objekt Stará Pila...'!J35</f>
        <v>0</v>
      </c>
      <c r="AW60" s="84">
        <f>'PS 25 - Objekt Stará Pila...'!J36</f>
        <v>0</v>
      </c>
      <c r="AX60" s="84">
        <f>'PS 25 - Objekt Stará Pila...'!J37</f>
        <v>0</v>
      </c>
      <c r="AY60" s="84">
        <f>'PS 25 - Objekt Stará Pila...'!J38</f>
        <v>0</v>
      </c>
      <c r="AZ60" s="84">
        <f>'PS 25 - Objekt Stará Pila...'!F35</f>
        <v>0</v>
      </c>
      <c r="BA60" s="84">
        <f>'PS 25 - Objekt Stará Pila...'!F36</f>
        <v>0</v>
      </c>
      <c r="BB60" s="84">
        <f>'PS 25 - Objekt Stará Pila...'!F37</f>
        <v>0</v>
      </c>
      <c r="BC60" s="84">
        <f>'PS 25 - Objekt Stará Pila...'!F38</f>
        <v>0</v>
      </c>
      <c r="BD60" s="86">
        <f>'PS 25 - Objekt Stará Pila...'!F39</f>
        <v>0</v>
      </c>
      <c r="BT60" s="26" t="s">
        <v>85</v>
      </c>
      <c r="BV60" s="26" t="s">
        <v>77</v>
      </c>
      <c r="BW60" s="26" t="s">
        <v>101</v>
      </c>
      <c r="BX60" s="26" t="s">
        <v>91</v>
      </c>
      <c r="CL60" s="26" t="s">
        <v>19</v>
      </c>
    </row>
    <row r="61" spans="1:91" s="3" customFormat="1" ht="16.5" customHeight="1">
      <c r="A61" s="72" t="s">
        <v>79</v>
      </c>
      <c r="B61" s="46"/>
      <c r="C61" s="9"/>
      <c r="D61" s="9"/>
      <c r="E61" s="297" t="s">
        <v>102</v>
      </c>
      <c r="F61" s="297"/>
      <c r="G61" s="297"/>
      <c r="H61" s="297"/>
      <c r="I61" s="297"/>
      <c r="J61" s="9"/>
      <c r="K61" s="297" t="s">
        <v>103</v>
      </c>
      <c r="L61" s="297"/>
      <c r="M61" s="297"/>
      <c r="N61" s="297"/>
      <c r="O61" s="297"/>
      <c r="P61" s="297"/>
      <c r="Q61" s="297"/>
      <c r="R61" s="297"/>
      <c r="S61" s="297"/>
      <c r="T61" s="297"/>
      <c r="U61" s="297"/>
      <c r="V61" s="297"/>
      <c r="W61" s="297"/>
      <c r="X61" s="297"/>
      <c r="Y61" s="297"/>
      <c r="Z61" s="297"/>
      <c r="AA61" s="297"/>
      <c r="AB61" s="297"/>
      <c r="AC61" s="297"/>
      <c r="AD61" s="297"/>
      <c r="AE61" s="297"/>
      <c r="AF61" s="297"/>
      <c r="AG61" s="321">
        <f>'SO 01 - Vtokový objekt'!J32</f>
        <v>0</v>
      </c>
      <c r="AH61" s="322"/>
      <c r="AI61" s="322"/>
      <c r="AJ61" s="322"/>
      <c r="AK61" s="322"/>
      <c r="AL61" s="322"/>
      <c r="AM61" s="322"/>
      <c r="AN61" s="321">
        <f t="shared" si="0"/>
        <v>0</v>
      </c>
      <c r="AO61" s="322"/>
      <c r="AP61" s="322"/>
      <c r="AQ61" s="82" t="s">
        <v>94</v>
      </c>
      <c r="AR61" s="46"/>
      <c r="AS61" s="83">
        <v>0</v>
      </c>
      <c r="AT61" s="84">
        <f t="shared" si="1"/>
        <v>0</v>
      </c>
      <c r="AU61" s="85">
        <f>'SO 01 - Vtokový objekt'!P94</f>
        <v>0</v>
      </c>
      <c r="AV61" s="84">
        <f>'SO 01 - Vtokový objekt'!J35</f>
        <v>0</v>
      </c>
      <c r="AW61" s="84">
        <f>'SO 01 - Vtokový objekt'!J36</f>
        <v>0</v>
      </c>
      <c r="AX61" s="84">
        <f>'SO 01 - Vtokový objekt'!J37</f>
        <v>0</v>
      </c>
      <c r="AY61" s="84">
        <f>'SO 01 - Vtokový objekt'!J38</f>
        <v>0</v>
      </c>
      <c r="AZ61" s="84">
        <f>'SO 01 - Vtokový objekt'!F35</f>
        <v>0</v>
      </c>
      <c r="BA61" s="84">
        <f>'SO 01 - Vtokový objekt'!F36</f>
        <v>0</v>
      </c>
      <c r="BB61" s="84">
        <f>'SO 01 - Vtokový objekt'!F37</f>
        <v>0</v>
      </c>
      <c r="BC61" s="84">
        <f>'SO 01 - Vtokový objekt'!F38</f>
        <v>0</v>
      </c>
      <c r="BD61" s="86">
        <f>'SO 01 - Vtokový objekt'!F39</f>
        <v>0</v>
      </c>
      <c r="BT61" s="26" t="s">
        <v>85</v>
      </c>
      <c r="BV61" s="26" t="s">
        <v>77</v>
      </c>
      <c r="BW61" s="26" t="s">
        <v>104</v>
      </c>
      <c r="BX61" s="26" t="s">
        <v>91</v>
      </c>
      <c r="CL61" s="26" t="s">
        <v>19</v>
      </c>
    </row>
    <row r="62" spans="1:91" s="3" customFormat="1" ht="16.5" customHeight="1">
      <c r="B62" s="46"/>
      <c r="C62" s="9"/>
      <c r="D62" s="9"/>
      <c r="E62" s="297" t="s">
        <v>105</v>
      </c>
      <c r="F62" s="297"/>
      <c r="G62" s="297"/>
      <c r="H62" s="297"/>
      <c r="I62" s="297"/>
      <c r="J62" s="9"/>
      <c r="K62" s="297" t="s">
        <v>106</v>
      </c>
      <c r="L62" s="297"/>
      <c r="M62" s="297"/>
      <c r="N62" s="297"/>
      <c r="O62" s="297"/>
      <c r="P62" s="297"/>
      <c r="Q62" s="297"/>
      <c r="R62" s="297"/>
      <c r="S62" s="297"/>
      <c r="T62" s="297"/>
      <c r="U62" s="297"/>
      <c r="V62" s="297"/>
      <c r="W62" s="297"/>
      <c r="X62" s="297"/>
      <c r="Y62" s="297"/>
      <c r="Z62" s="297"/>
      <c r="AA62" s="297"/>
      <c r="AB62" s="297"/>
      <c r="AC62" s="297"/>
      <c r="AD62" s="297"/>
      <c r="AE62" s="297"/>
      <c r="AF62" s="297"/>
      <c r="AG62" s="327">
        <f>ROUND(SUM(AG63:AG65),2)</f>
        <v>0</v>
      </c>
      <c r="AH62" s="322"/>
      <c r="AI62" s="322"/>
      <c r="AJ62" s="322"/>
      <c r="AK62" s="322"/>
      <c r="AL62" s="322"/>
      <c r="AM62" s="322"/>
      <c r="AN62" s="321">
        <f t="shared" si="0"/>
        <v>0</v>
      </c>
      <c r="AO62" s="322"/>
      <c r="AP62" s="322"/>
      <c r="AQ62" s="82" t="s">
        <v>94</v>
      </c>
      <c r="AR62" s="46"/>
      <c r="AS62" s="83">
        <f>ROUND(SUM(AS63:AS65),2)</f>
        <v>0</v>
      </c>
      <c r="AT62" s="84">
        <f t="shared" si="1"/>
        <v>0</v>
      </c>
      <c r="AU62" s="85">
        <f>ROUND(SUM(AU63:AU65),5)</f>
        <v>0</v>
      </c>
      <c r="AV62" s="84">
        <f>ROUND(AZ62*L29,2)</f>
        <v>0</v>
      </c>
      <c r="AW62" s="84">
        <f>ROUND(BA62*L30,2)</f>
        <v>0</v>
      </c>
      <c r="AX62" s="84">
        <f>ROUND(BB62*L29,2)</f>
        <v>0</v>
      </c>
      <c r="AY62" s="84">
        <f>ROUND(BC62*L30,2)</f>
        <v>0</v>
      </c>
      <c r="AZ62" s="84">
        <f>ROUND(SUM(AZ63:AZ65),2)</f>
        <v>0</v>
      </c>
      <c r="BA62" s="84">
        <f>ROUND(SUM(BA63:BA65),2)</f>
        <v>0</v>
      </c>
      <c r="BB62" s="84">
        <f>ROUND(SUM(BB63:BB65),2)</f>
        <v>0</v>
      </c>
      <c r="BC62" s="84">
        <f>ROUND(SUM(BC63:BC65),2)</f>
        <v>0</v>
      </c>
      <c r="BD62" s="86">
        <f>ROUND(SUM(BD63:BD65),2)</f>
        <v>0</v>
      </c>
      <c r="BS62" s="26" t="s">
        <v>74</v>
      </c>
      <c r="BT62" s="26" t="s">
        <v>85</v>
      </c>
      <c r="BU62" s="26" t="s">
        <v>76</v>
      </c>
      <c r="BV62" s="26" t="s">
        <v>77</v>
      </c>
      <c r="BW62" s="26" t="s">
        <v>107</v>
      </c>
      <c r="BX62" s="26" t="s">
        <v>91</v>
      </c>
      <c r="CL62" s="26" t="s">
        <v>19</v>
      </c>
    </row>
    <row r="63" spans="1:91" s="3" customFormat="1" ht="16.5" customHeight="1">
      <c r="A63" s="72" t="s">
        <v>79</v>
      </c>
      <c r="B63" s="46"/>
      <c r="C63" s="9"/>
      <c r="D63" s="9"/>
      <c r="E63" s="9"/>
      <c r="F63" s="297" t="s">
        <v>108</v>
      </c>
      <c r="G63" s="297"/>
      <c r="H63" s="297"/>
      <c r="I63" s="297"/>
      <c r="J63" s="297"/>
      <c r="K63" s="9"/>
      <c r="L63" s="297" t="s">
        <v>109</v>
      </c>
      <c r="M63" s="297"/>
      <c r="N63" s="297"/>
      <c r="O63" s="297"/>
      <c r="P63" s="297"/>
      <c r="Q63" s="297"/>
      <c r="R63" s="297"/>
      <c r="S63" s="297"/>
      <c r="T63" s="297"/>
      <c r="U63" s="297"/>
      <c r="V63" s="297"/>
      <c r="W63" s="297"/>
      <c r="X63" s="297"/>
      <c r="Y63" s="297"/>
      <c r="Z63" s="297"/>
      <c r="AA63" s="297"/>
      <c r="AB63" s="297"/>
      <c r="AC63" s="297"/>
      <c r="AD63" s="297"/>
      <c r="AE63" s="297"/>
      <c r="AF63" s="297"/>
      <c r="AG63" s="321">
        <f>'SO 02.1 - Strojovna MVE –...'!J34</f>
        <v>0</v>
      </c>
      <c r="AH63" s="322"/>
      <c r="AI63" s="322"/>
      <c r="AJ63" s="322"/>
      <c r="AK63" s="322"/>
      <c r="AL63" s="322"/>
      <c r="AM63" s="322"/>
      <c r="AN63" s="321">
        <f t="shared" si="0"/>
        <v>0</v>
      </c>
      <c r="AO63" s="322"/>
      <c r="AP63" s="322"/>
      <c r="AQ63" s="82" t="s">
        <v>94</v>
      </c>
      <c r="AR63" s="46"/>
      <c r="AS63" s="83">
        <v>0</v>
      </c>
      <c r="AT63" s="84">
        <f t="shared" si="1"/>
        <v>0</v>
      </c>
      <c r="AU63" s="85">
        <f>'SO 02.1 - Strojovna MVE –...'!P103</f>
        <v>0</v>
      </c>
      <c r="AV63" s="84">
        <f>'SO 02.1 - Strojovna MVE –...'!J37</f>
        <v>0</v>
      </c>
      <c r="AW63" s="84">
        <f>'SO 02.1 - Strojovna MVE –...'!J38</f>
        <v>0</v>
      </c>
      <c r="AX63" s="84">
        <f>'SO 02.1 - Strojovna MVE –...'!J39</f>
        <v>0</v>
      </c>
      <c r="AY63" s="84">
        <f>'SO 02.1 - Strojovna MVE –...'!J40</f>
        <v>0</v>
      </c>
      <c r="AZ63" s="84">
        <f>'SO 02.1 - Strojovna MVE –...'!F37</f>
        <v>0</v>
      </c>
      <c r="BA63" s="84">
        <f>'SO 02.1 - Strojovna MVE –...'!F38</f>
        <v>0</v>
      </c>
      <c r="BB63" s="84">
        <f>'SO 02.1 - Strojovna MVE –...'!F39</f>
        <v>0</v>
      </c>
      <c r="BC63" s="84">
        <f>'SO 02.1 - Strojovna MVE –...'!F40</f>
        <v>0</v>
      </c>
      <c r="BD63" s="86">
        <f>'SO 02.1 - Strojovna MVE –...'!F41</f>
        <v>0</v>
      </c>
      <c r="BT63" s="26" t="s">
        <v>110</v>
      </c>
      <c r="BV63" s="26" t="s">
        <v>77</v>
      </c>
      <c r="BW63" s="26" t="s">
        <v>111</v>
      </c>
      <c r="BX63" s="26" t="s">
        <v>107</v>
      </c>
      <c r="CL63" s="26" t="s">
        <v>19</v>
      </c>
    </row>
    <row r="64" spans="1:91" s="3" customFormat="1" ht="16.5" customHeight="1">
      <c r="A64" s="72" t="s">
        <v>79</v>
      </c>
      <c r="B64" s="46"/>
      <c r="C64" s="9"/>
      <c r="D64" s="9"/>
      <c r="E64" s="9"/>
      <c r="F64" s="297" t="s">
        <v>112</v>
      </c>
      <c r="G64" s="297"/>
      <c r="H64" s="297"/>
      <c r="I64" s="297"/>
      <c r="J64" s="297"/>
      <c r="K64" s="9"/>
      <c r="L64" s="297" t="s">
        <v>113</v>
      </c>
      <c r="M64" s="297"/>
      <c r="N64" s="297"/>
      <c r="O64" s="297"/>
      <c r="P64" s="297"/>
      <c r="Q64" s="297"/>
      <c r="R64" s="297"/>
      <c r="S64" s="297"/>
      <c r="T64" s="297"/>
      <c r="U64" s="297"/>
      <c r="V64" s="297"/>
      <c r="W64" s="297"/>
      <c r="X64" s="297"/>
      <c r="Y64" s="297"/>
      <c r="Z64" s="297"/>
      <c r="AA64" s="297"/>
      <c r="AB64" s="297"/>
      <c r="AC64" s="297"/>
      <c r="AD64" s="297"/>
      <c r="AE64" s="297"/>
      <c r="AF64" s="297"/>
      <c r="AG64" s="321">
        <f>'SO 02.2 - Strojovna MVE –...'!J34</f>
        <v>0</v>
      </c>
      <c r="AH64" s="322"/>
      <c r="AI64" s="322"/>
      <c r="AJ64" s="322"/>
      <c r="AK64" s="322"/>
      <c r="AL64" s="322"/>
      <c r="AM64" s="322"/>
      <c r="AN64" s="321">
        <f t="shared" si="0"/>
        <v>0</v>
      </c>
      <c r="AO64" s="322"/>
      <c r="AP64" s="322"/>
      <c r="AQ64" s="82" t="s">
        <v>94</v>
      </c>
      <c r="AR64" s="46"/>
      <c r="AS64" s="83">
        <v>0</v>
      </c>
      <c r="AT64" s="84">
        <f t="shared" si="1"/>
        <v>0</v>
      </c>
      <c r="AU64" s="85">
        <f>'SO 02.2 - Strojovna MVE –...'!P104</f>
        <v>0</v>
      </c>
      <c r="AV64" s="84">
        <f>'SO 02.2 - Strojovna MVE –...'!J37</f>
        <v>0</v>
      </c>
      <c r="AW64" s="84">
        <f>'SO 02.2 - Strojovna MVE –...'!J38</f>
        <v>0</v>
      </c>
      <c r="AX64" s="84">
        <f>'SO 02.2 - Strojovna MVE –...'!J39</f>
        <v>0</v>
      </c>
      <c r="AY64" s="84">
        <f>'SO 02.2 - Strojovna MVE –...'!J40</f>
        <v>0</v>
      </c>
      <c r="AZ64" s="84">
        <f>'SO 02.2 - Strojovna MVE –...'!F37</f>
        <v>0</v>
      </c>
      <c r="BA64" s="84">
        <f>'SO 02.2 - Strojovna MVE –...'!F38</f>
        <v>0</v>
      </c>
      <c r="BB64" s="84">
        <f>'SO 02.2 - Strojovna MVE –...'!F39</f>
        <v>0</v>
      </c>
      <c r="BC64" s="84">
        <f>'SO 02.2 - Strojovna MVE –...'!F40</f>
        <v>0</v>
      </c>
      <c r="BD64" s="86">
        <f>'SO 02.2 - Strojovna MVE –...'!F41</f>
        <v>0</v>
      </c>
      <c r="BT64" s="26" t="s">
        <v>110</v>
      </c>
      <c r="BV64" s="26" t="s">
        <v>77</v>
      </c>
      <c r="BW64" s="26" t="s">
        <v>114</v>
      </c>
      <c r="BX64" s="26" t="s">
        <v>107</v>
      </c>
      <c r="CL64" s="26" t="s">
        <v>19</v>
      </c>
    </row>
    <row r="65" spans="1:91" s="3" customFormat="1" ht="23.25" customHeight="1">
      <c r="A65" s="72" t="s">
        <v>79</v>
      </c>
      <c r="B65" s="46"/>
      <c r="C65" s="9"/>
      <c r="D65" s="9"/>
      <c r="E65" s="9"/>
      <c r="F65" s="297" t="s">
        <v>115</v>
      </c>
      <c r="G65" s="297"/>
      <c r="H65" s="297"/>
      <c r="I65" s="297"/>
      <c r="J65" s="297"/>
      <c r="K65" s="9"/>
      <c r="L65" s="297" t="s">
        <v>116</v>
      </c>
      <c r="M65" s="297"/>
      <c r="N65" s="297"/>
      <c r="O65" s="297"/>
      <c r="P65" s="297"/>
      <c r="Q65" s="297"/>
      <c r="R65" s="297"/>
      <c r="S65" s="297"/>
      <c r="T65" s="297"/>
      <c r="U65" s="297"/>
      <c r="V65" s="297"/>
      <c r="W65" s="297"/>
      <c r="X65" s="297"/>
      <c r="Y65" s="297"/>
      <c r="Z65" s="297"/>
      <c r="AA65" s="297"/>
      <c r="AB65" s="297"/>
      <c r="AC65" s="297"/>
      <c r="AD65" s="297"/>
      <c r="AE65" s="297"/>
      <c r="AF65" s="297"/>
      <c r="AG65" s="321">
        <f>'SO 02.3 - Strojovna MVE –...'!J34</f>
        <v>0</v>
      </c>
      <c r="AH65" s="322"/>
      <c r="AI65" s="322"/>
      <c r="AJ65" s="322"/>
      <c r="AK65" s="322"/>
      <c r="AL65" s="322"/>
      <c r="AM65" s="322"/>
      <c r="AN65" s="321">
        <f t="shared" si="0"/>
        <v>0</v>
      </c>
      <c r="AO65" s="322"/>
      <c r="AP65" s="322"/>
      <c r="AQ65" s="82" t="s">
        <v>94</v>
      </c>
      <c r="AR65" s="46"/>
      <c r="AS65" s="83">
        <v>0</v>
      </c>
      <c r="AT65" s="84">
        <f t="shared" si="1"/>
        <v>0</v>
      </c>
      <c r="AU65" s="85">
        <f>'SO 02.3 - Strojovna MVE –...'!P92</f>
        <v>0</v>
      </c>
      <c r="AV65" s="84">
        <f>'SO 02.3 - Strojovna MVE –...'!J37</f>
        <v>0</v>
      </c>
      <c r="AW65" s="84">
        <f>'SO 02.3 - Strojovna MVE –...'!J38</f>
        <v>0</v>
      </c>
      <c r="AX65" s="84">
        <f>'SO 02.3 - Strojovna MVE –...'!J39</f>
        <v>0</v>
      </c>
      <c r="AY65" s="84">
        <f>'SO 02.3 - Strojovna MVE –...'!J40</f>
        <v>0</v>
      </c>
      <c r="AZ65" s="84">
        <f>'SO 02.3 - Strojovna MVE –...'!F37</f>
        <v>0</v>
      </c>
      <c r="BA65" s="84">
        <f>'SO 02.3 - Strojovna MVE –...'!F38</f>
        <v>0</v>
      </c>
      <c r="BB65" s="84">
        <f>'SO 02.3 - Strojovna MVE –...'!F39</f>
        <v>0</v>
      </c>
      <c r="BC65" s="84">
        <f>'SO 02.3 - Strojovna MVE –...'!F40</f>
        <v>0</v>
      </c>
      <c r="BD65" s="86">
        <f>'SO 02.3 - Strojovna MVE –...'!F41</f>
        <v>0</v>
      </c>
      <c r="BT65" s="26" t="s">
        <v>110</v>
      </c>
      <c r="BV65" s="26" t="s">
        <v>77</v>
      </c>
      <c r="BW65" s="26" t="s">
        <v>117</v>
      </c>
      <c r="BX65" s="26" t="s">
        <v>107</v>
      </c>
      <c r="CL65" s="26" t="s">
        <v>19</v>
      </c>
    </row>
    <row r="66" spans="1:91" s="3" customFormat="1" ht="16.5" customHeight="1">
      <c r="A66" s="72" t="s">
        <v>79</v>
      </c>
      <c r="B66" s="46"/>
      <c r="C66" s="9"/>
      <c r="D66" s="9"/>
      <c r="E66" s="297" t="s">
        <v>118</v>
      </c>
      <c r="F66" s="297"/>
      <c r="G66" s="297"/>
      <c r="H66" s="297"/>
      <c r="I66" s="297"/>
      <c r="J66" s="9"/>
      <c r="K66" s="297" t="s">
        <v>119</v>
      </c>
      <c r="L66" s="297"/>
      <c r="M66" s="297"/>
      <c r="N66" s="297"/>
      <c r="O66" s="297"/>
      <c r="P66" s="297"/>
      <c r="Q66" s="297"/>
      <c r="R66" s="297"/>
      <c r="S66" s="297"/>
      <c r="T66" s="297"/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  <c r="AE66" s="297"/>
      <c r="AF66" s="297"/>
      <c r="AG66" s="321">
        <f>'SO 03 - Výtokový objekt'!J32</f>
        <v>0</v>
      </c>
      <c r="AH66" s="322"/>
      <c r="AI66" s="322"/>
      <c r="AJ66" s="322"/>
      <c r="AK66" s="322"/>
      <c r="AL66" s="322"/>
      <c r="AM66" s="322"/>
      <c r="AN66" s="321">
        <f t="shared" si="0"/>
        <v>0</v>
      </c>
      <c r="AO66" s="322"/>
      <c r="AP66" s="322"/>
      <c r="AQ66" s="82" t="s">
        <v>94</v>
      </c>
      <c r="AR66" s="46"/>
      <c r="AS66" s="83">
        <v>0</v>
      </c>
      <c r="AT66" s="84">
        <f t="shared" si="1"/>
        <v>0</v>
      </c>
      <c r="AU66" s="85">
        <f>'SO 03 - Výtokový objekt'!P91</f>
        <v>0</v>
      </c>
      <c r="AV66" s="84">
        <f>'SO 03 - Výtokový objekt'!J35</f>
        <v>0</v>
      </c>
      <c r="AW66" s="84">
        <f>'SO 03 - Výtokový objekt'!J36</f>
        <v>0</v>
      </c>
      <c r="AX66" s="84">
        <f>'SO 03 - Výtokový objekt'!J37</f>
        <v>0</v>
      </c>
      <c r="AY66" s="84">
        <f>'SO 03 - Výtokový objekt'!J38</f>
        <v>0</v>
      </c>
      <c r="AZ66" s="84">
        <f>'SO 03 - Výtokový objekt'!F35</f>
        <v>0</v>
      </c>
      <c r="BA66" s="84">
        <f>'SO 03 - Výtokový objekt'!F36</f>
        <v>0</v>
      </c>
      <c r="BB66" s="84">
        <f>'SO 03 - Výtokový objekt'!F37</f>
        <v>0</v>
      </c>
      <c r="BC66" s="84">
        <f>'SO 03 - Výtokový objekt'!F38</f>
        <v>0</v>
      </c>
      <c r="BD66" s="86">
        <f>'SO 03 - Výtokový objekt'!F39</f>
        <v>0</v>
      </c>
      <c r="BT66" s="26" t="s">
        <v>85</v>
      </c>
      <c r="BV66" s="26" t="s">
        <v>77</v>
      </c>
      <c r="BW66" s="26" t="s">
        <v>120</v>
      </c>
      <c r="BX66" s="26" t="s">
        <v>91</v>
      </c>
      <c r="CL66" s="26" t="s">
        <v>19</v>
      </c>
    </row>
    <row r="67" spans="1:91" s="3" customFormat="1" ht="16.5" customHeight="1">
      <c r="A67" s="72" t="s">
        <v>79</v>
      </c>
      <c r="B67" s="46"/>
      <c r="C67" s="9"/>
      <c r="D67" s="9"/>
      <c r="E67" s="297" t="s">
        <v>121</v>
      </c>
      <c r="F67" s="297"/>
      <c r="G67" s="297"/>
      <c r="H67" s="297"/>
      <c r="I67" s="297"/>
      <c r="J67" s="9"/>
      <c r="K67" s="297" t="s">
        <v>122</v>
      </c>
      <c r="L67" s="297"/>
      <c r="M67" s="297"/>
      <c r="N67" s="297"/>
      <c r="O67" s="297"/>
      <c r="P67" s="297"/>
      <c r="Q67" s="297"/>
      <c r="R67" s="297"/>
      <c r="S67" s="297"/>
      <c r="T67" s="297"/>
      <c r="U67" s="297"/>
      <c r="V67" s="297"/>
      <c r="W67" s="297"/>
      <c r="X67" s="297"/>
      <c r="Y67" s="297"/>
      <c r="Z67" s="297"/>
      <c r="AA67" s="297"/>
      <c r="AB67" s="297"/>
      <c r="AC67" s="297"/>
      <c r="AD67" s="297"/>
      <c r="AE67" s="297"/>
      <c r="AF67" s="297"/>
      <c r="AG67" s="321">
        <f>'SO 04 - Opěrná PB zeď v n...'!J32</f>
        <v>0</v>
      </c>
      <c r="AH67" s="322"/>
      <c r="AI67" s="322"/>
      <c r="AJ67" s="322"/>
      <c r="AK67" s="322"/>
      <c r="AL67" s="322"/>
      <c r="AM67" s="322"/>
      <c r="AN67" s="321">
        <f t="shared" si="0"/>
        <v>0</v>
      </c>
      <c r="AO67" s="322"/>
      <c r="AP67" s="322"/>
      <c r="AQ67" s="82" t="s">
        <v>94</v>
      </c>
      <c r="AR67" s="46"/>
      <c r="AS67" s="83">
        <v>0</v>
      </c>
      <c r="AT67" s="84">
        <f t="shared" si="1"/>
        <v>0</v>
      </c>
      <c r="AU67" s="85">
        <f>'SO 04 - Opěrná PB zeď v n...'!P94</f>
        <v>0</v>
      </c>
      <c r="AV67" s="84">
        <f>'SO 04 - Opěrná PB zeď v n...'!J35</f>
        <v>0</v>
      </c>
      <c r="AW67" s="84">
        <f>'SO 04 - Opěrná PB zeď v n...'!J36</f>
        <v>0</v>
      </c>
      <c r="AX67" s="84">
        <f>'SO 04 - Opěrná PB zeď v n...'!J37</f>
        <v>0</v>
      </c>
      <c r="AY67" s="84">
        <f>'SO 04 - Opěrná PB zeď v n...'!J38</f>
        <v>0</v>
      </c>
      <c r="AZ67" s="84">
        <f>'SO 04 - Opěrná PB zeď v n...'!F35</f>
        <v>0</v>
      </c>
      <c r="BA67" s="84">
        <f>'SO 04 - Opěrná PB zeď v n...'!F36</f>
        <v>0</v>
      </c>
      <c r="BB67" s="84">
        <f>'SO 04 - Opěrná PB zeď v n...'!F37</f>
        <v>0</v>
      </c>
      <c r="BC67" s="84">
        <f>'SO 04 - Opěrná PB zeď v n...'!F38</f>
        <v>0</v>
      </c>
      <c r="BD67" s="86">
        <f>'SO 04 - Opěrná PB zeď v n...'!F39</f>
        <v>0</v>
      </c>
      <c r="BT67" s="26" t="s">
        <v>85</v>
      </c>
      <c r="BV67" s="26" t="s">
        <v>77</v>
      </c>
      <c r="BW67" s="26" t="s">
        <v>123</v>
      </c>
      <c r="BX67" s="26" t="s">
        <v>91</v>
      </c>
      <c r="CL67" s="26" t="s">
        <v>19</v>
      </c>
    </row>
    <row r="68" spans="1:91" s="3" customFormat="1" ht="16.5" customHeight="1">
      <c r="A68" s="72" t="s">
        <v>79</v>
      </c>
      <c r="B68" s="46"/>
      <c r="C68" s="9"/>
      <c r="D68" s="9"/>
      <c r="E68" s="297" t="s">
        <v>124</v>
      </c>
      <c r="F68" s="297"/>
      <c r="G68" s="297"/>
      <c r="H68" s="297"/>
      <c r="I68" s="297"/>
      <c r="J68" s="9"/>
      <c r="K68" s="297" t="s">
        <v>125</v>
      </c>
      <c r="L68" s="297"/>
      <c r="M68" s="297"/>
      <c r="N68" s="297"/>
      <c r="O68" s="297"/>
      <c r="P68" s="297"/>
      <c r="Q68" s="297"/>
      <c r="R68" s="297"/>
      <c r="S68" s="297"/>
      <c r="T68" s="297"/>
      <c r="U68" s="297"/>
      <c r="V68" s="297"/>
      <c r="W68" s="297"/>
      <c r="X68" s="297"/>
      <c r="Y68" s="297"/>
      <c r="Z68" s="297"/>
      <c r="AA68" s="297"/>
      <c r="AB68" s="297"/>
      <c r="AC68" s="297"/>
      <c r="AD68" s="297"/>
      <c r="AE68" s="297"/>
      <c r="AF68" s="297"/>
      <c r="AG68" s="321">
        <f>'SO 05 - Komunikace a zpev...'!J32</f>
        <v>0</v>
      </c>
      <c r="AH68" s="322"/>
      <c r="AI68" s="322"/>
      <c r="AJ68" s="322"/>
      <c r="AK68" s="322"/>
      <c r="AL68" s="322"/>
      <c r="AM68" s="322"/>
      <c r="AN68" s="321">
        <f t="shared" si="0"/>
        <v>0</v>
      </c>
      <c r="AO68" s="322"/>
      <c r="AP68" s="322"/>
      <c r="AQ68" s="82" t="s">
        <v>94</v>
      </c>
      <c r="AR68" s="46"/>
      <c r="AS68" s="83">
        <v>0</v>
      </c>
      <c r="AT68" s="84">
        <f t="shared" si="1"/>
        <v>0</v>
      </c>
      <c r="AU68" s="85">
        <f>'SO 05 - Komunikace a zpev...'!P89</f>
        <v>0</v>
      </c>
      <c r="AV68" s="84">
        <f>'SO 05 - Komunikace a zpev...'!J35</f>
        <v>0</v>
      </c>
      <c r="AW68" s="84">
        <f>'SO 05 - Komunikace a zpev...'!J36</f>
        <v>0</v>
      </c>
      <c r="AX68" s="84">
        <f>'SO 05 - Komunikace a zpev...'!J37</f>
        <v>0</v>
      </c>
      <c r="AY68" s="84">
        <f>'SO 05 - Komunikace a zpev...'!J38</f>
        <v>0</v>
      </c>
      <c r="AZ68" s="84">
        <f>'SO 05 - Komunikace a zpev...'!F35</f>
        <v>0</v>
      </c>
      <c r="BA68" s="84">
        <f>'SO 05 - Komunikace a zpev...'!F36</f>
        <v>0</v>
      </c>
      <c r="BB68" s="84">
        <f>'SO 05 - Komunikace a zpev...'!F37</f>
        <v>0</v>
      </c>
      <c r="BC68" s="84">
        <f>'SO 05 - Komunikace a zpev...'!F38</f>
        <v>0</v>
      </c>
      <c r="BD68" s="86">
        <f>'SO 05 - Komunikace a zpev...'!F39</f>
        <v>0</v>
      </c>
      <c r="BT68" s="26" t="s">
        <v>85</v>
      </c>
      <c r="BV68" s="26" t="s">
        <v>77</v>
      </c>
      <c r="BW68" s="26" t="s">
        <v>126</v>
      </c>
      <c r="BX68" s="26" t="s">
        <v>91</v>
      </c>
      <c r="CL68" s="26" t="s">
        <v>19</v>
      </c>
    </row>
    <row r="69" spans="1:91" s="3" customFormat="1" ht="16.5" customHeight="1">
      <c r="A69" s="72" t="s">
        <v>79</v>
      </c>
      <c r="B69" s="46"/>
      <c r="C69" s="9"/>
      <c r="D69" s="9"/>
      <c r="E69" s="297" t="s">
        <v>127</v>
      </c>
      <c r="F69" s="297"/>
      <c r="G69" s="297"/>
      <c r="H69" s="297"/>
      <c r="I69" s="297"/>
      <c r="J69" s="9"/>
      <c r="K69" s="297" t="s">
        <v>128</v>
      </c>
      <c r="L69" s="297"/>
      <c r="M69" s="297"/>
      <c r="N69" s="297"/>
      <c r="O69" s="297"/>
      <c r="P69" s="297"/>
      <c r="Q69" s="297"/>
      <c r="R69" s="297"/>
      <c r="S69" s="297"/>
      <c r="T69" s="297"/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  <c r="AE69" s="297"/>
      <c r="AF69" s="297"/>
      <c r="AG69" s="321">
        <f>'SO 06 - Vyvedení výkonu z...'!J32</f>
        <v>0</v>
      </c>
      <c r="AH69" s="322"/>
      <c r="AI69" s="322"/>
      <c r="AJ69" s="322"/>
      <c r="AK69" s="322"/>
      <c r="AL69" s="322"/>
      <c r="AM69" s="322"/>
      <c r="AN69" s="321">
        <f t="shared" si="0"/>
        <v>0</v>
      </c>
      <c r="AO69" s="322"/>
      <c r="AP69" s="322"/>
      <c r="AQ69" s="82" t="s">
        <v>94</v>
      </c>
      <c r="AR69" s="46"/>
      <c r="AS69" s="83">
        <v>0</v>
      </c>
      <c r="AT69" s="84">
        <f t="shared" si="1"/>
        <v>0</v>
      </c>
      <c r="AU69" s="85">
        <f>'SO 06 - Vyvedení výkonu z...'!P86</f>
        <v>0</v>
      </c>
      <c r="AV69" s="84">
        <f>'SO 06 - Vyvedení výkonu z...'!J35</f>
        <v>0</v>
      </c>
      <c r="AW69" s="84">
        <f>'SO 06 - Vyvedení výkonu z...'!J36</f>
        <v>0</v>
      </c>
      <c r="AX69" s="84">
        <f>'SO 06 - Vyvedení výkonu z...'!J37</f>
        <v>0</v>
      </c>
      <c r="AY69" s="84">
        <f>'SO 06 - Vyvedení výkonu z...'!J38</f>
        <v>0</v>
      </c>
      <c r="AZ69" s="84">
        <f>'SO 06 - Vyvedení výkonu z...'!F35</f>
        <v>0</v>
      </c>
      <c r="BA69" s="84">
        <f>'SO 06 - Vyvedení výkonu z...'!F36</f>
        <v>0</v>
      </c>
      <c r="BB69" s="84">
        <f>'SO 06 - Vyvedení výkonu z...'!F37</f>
        <v>0</v>
      </c>
      <c r="BC69" s="84">
        <f>'SO 06 - Vyvedení výkonu z...'!F38</f>
        <v>0</v>
      </c>
      <c r="BD69" s="86">
        <f>'SO 06 - Vyvedení výkonu z...'!F39</f>
        <v>0</v>
      </c>
      <c r="BT69" s="26" t="s">
        <v>85</v>
      </c>
      <c r="BV69" s="26" t="s">
        <v>77</v>
      </c>
      <c r="BW69" s="26" t="s">
        <v>129</v>
      </c>
      <c r="BX69" s="26" t="s">
        <v>91</v>
      </c>
      <c r="CL69" s="26" t="s">
        <v>19</v>
      </c>
    </row>
    <row r="70" spans="1:91" s="3" customFormat="1" ht="16.5" customHeight="1">
      <c r="A70" s="72" t="s">
        <v>79</v>
      </c>
      <c r="B70" s="46"/>
      <c r="C70" s="9"/>
      <c r="D70" s="9"/>
      <c r="E70" s="297" t="s">
        <v>130</v>
      </c>
      <c r="F70" s="297"/>
      <c r="G70" s="297"/>
      <c r="H70" s="297"/>
      <c r="I70" s="297"/>
      <c r="J70" s="9"/>
      <c r="K70" s="297" t="s">
        <v>131</v>
      </c>
      <c r="L70" s="297"/>
      <c r="M70" s="297"/>
      <c r="N70" s="297"/>
      <c r="O70" s="297"/>
      <c r="P70" s="297"/>
      <c r="Q70" s="297"/>
      <c r="R70" s="297"/>
      <c r="S70" s="297"/>
      <c r="T70" s="297"/>
      <c r="U70" s="297"/>
      <c r="V70" s="297"/>
      <c r="W70" s="297"/>
      <c r="X70" s="297"/>
      <c r="Y70" s="297"/>
      <c r="Z70" s="297"/>
      <c r="AA70" s="297"/>
      <c r="AB70" s="297"/>
      <c r="AC70" s="297"/>
      <c r="AD70" s="297"/>
      <c r="AE70" s="297"/>
      <c r="AF70" s="297"/>
      <c r="AG70" s="321">
        <f>'SO 07 - Venkovní kabelové...'!J32</f>
        <v>0</v>
      </c>
      <c r="AH70" s="322"/>
      <c r="AI70" s="322"/>
      <c r="AJ70" s="322"/>
      <c r="AK70" s="322"/>
      <c r="AL70" s="322"/>
      <c r="AM70" s="322"/>
      <c r="AN70" s="321">
        <f t="shared" si="0"/>
        <v>0</v>
      </c>
      <c r="AO70" s="322"/>
      <c r="AP70" s="322"/>
      <c r="AQ70" s="82" t="s">
        <v>94</v>
      </c>
      <c r="AR70" s="46"/>
      <c r="AS70" s="83">
        <v>0</v>
      </c>
      <c r="AT70" s="84">
        <f t="shared" si="1"/>
        <v>0</v>
      </c>
      <c r="AU70" s="85">
        <f>'SO 07 - Venkovní kabelové...'!P86</f>
        <v>0</v>
      </c>
      <c r="AV70" s="84">
        <f>'SO 07 - Venkovní kabelové...'!J35</f>
        <v>0</v>
      </c>
      <c r="AW70" s="84">
        <f>'SO 07 - Venkovní kabelové...'!J36</f>
        <v>0</v>
      </c>
      <c r="AX70" s="84">
        <f>'SO 07 - Venkovní kabelové...'!J37</f>
        <v>0</v>
      </c>
      <c r="AY70" s="84">
        <f>'SO 07 - Venkovní kabelové...'!J38</f>
        <v>0</v>
      </c>
      <c r="AZ70" s="84">
        <f>'SO 07 - Venkovní kabelové...'!F35</f>
        <v>0</v>
      </c>
      <c r="BA70" s="84">
        <f>'SO 07 - Venkovní kabelové...'!F36</f>
        <v>0</v>
      </c>
      <c r="BB70" s="84">
        <f>'SO 07 - Venkovní kabelové...'!F37</f>
        <v>0</v>
      </c>
      <c r="BC70" s="84">
        <f>'SO 07 - Venkovní kabelové...'!F38</f>
        <v>0</v>
      </c>
      <c r="BD70" s="86">
        <f>'SO 07 - Venkovní kabelové...'!F39</f>
        <v>0</v>
      </c>
      <c r="BT70" s="26" t="s">
        <v>85</v>
      </c>
      <c r="BV70" s="26" t="s">
        <v>77</v>
      </c>
      <c r="BW70" s="26" t="s">
        <v>132</v>
      </c>
      <c r="BX70" s="26" t="s">
        <v>91</v>
      </c>
      <c r="CL70" s="26" t="s">
        <v>19</v>
      </c>
    </row>
    <row r="71" spans="1:91" s="3" customFormat="1" ht="16.5" customHeight="1">
      <c r="A71" s="72" t="s">
        <v>79</v>
      </c>
      <c r="B71" s="46"/>
      <c r="C71" s="9"/>
      <c r="D71" s="9"/>
      <c r="E71" s="297" t="s">
        <v>133</v>
      </c>
      <c r="F71" s="297"/>
      <c r="G71" s="297"/>
      <c r="H71" s="297"/>
      <c r="I71" s="297"/>
      <c r="J71" s="9"/>
      <c r="K71" s="297" t="s">
        <v>134</v>
      </c>
      <c r="L71" s="297"/>
      <c r="M71" s="297"/>
      <c r="N71" s="297"/>
      <c r="O71" s="297"/>
      <c r="P71" s="297"/>
      <c r="Q71" s="297"/>
      <c r="R71" s="297"/>
      <c r="S71" s="297"/>
      <c r="T71" s="297"/>
      <c r="U71" s="297"/>
      <c r="V71" s="297"/>
      <c r="W71" s="297"/>
      <c r="X71" s="297"/>
      <c r="Y71" s="297"/>
      <c r="Z71" s="297"/>
      <c r="AA71" s="297"/>
      <c r="AB71" s="297"/>
      <c r="AC71" s="297"/>
      <c r="AD71" s="297"/>
      <c r="AE71" s="297"/>
      <c r="AF71" s="297"/>
      <c r="AG71" s="321">
        <f>'SO 08 - Objekt Stará Pila...'!J32</f>
        <v>0</v>
      </c>
      <c r="AH71" s="322"/>
      <c r="AI71" s="322"/>
      <c r="AJ71" s="322"/>
      <c r="AK71" s="322"/>
      <c r="AL71" s="322"/>
      <c r="AM71" s="322"/>
      <c r="AN71" s="321">
        <f t="shared" si="0"/>
        <v>0</v>
      </c>
      <c r="AO71" s="322"/>
      <c r="AP71" s="322"/>
      <c r="AQ71" s="82" t="s">
        <v>94</v>
      </c>
      <c r="AR71" s="46"/>
      <c r="AS71" s="83">
        <v>0</v>
      </c>
      <c r="AT71" s="84">
        <f t="shared" si="1"/>
        <v>0</v>
      </c>
      <c r="AU71" s="85">
        <f>'SO 08 - Objekt Stará Pila...'!P93</f>
        <v>0</v>
      </c>
      <c r="AV71" s="84">
        <f>'SO 08 - Objekt Stará Pila...'!J35</f>
        <v>0</v>
      </c>
      <c r="AW71" s="84">
        <f>'SO 08 - Objekt Stará Pila...'!J36</f>
        <v>0</v>
      </c>
      <c r="AX71" s="84">
        <f>'SO 08 - Objekt Stará Pila...'!J37</f>
        <v>0</v>
      </c>
      <c r="AY71" s="84">
        <f>'SO 08 - Objekt Stará Pila...'!J38</f>
        <v>0</v>
      </c>
      <c r="AZ71" s="84">
        <f>'SO 08 - Objekt Stará Pila...'!F35</f>
        <v>0</v>
      </c>
      <c r="BA71" s="84">
        <f>'SO 08 - Objekt Stará Pila...'!F36</f>
        <v>0</v>
      </c>
      <c r="BB71" s="84">
        <f>'SO 08 - Objekt Stará Pila...'!F37</f>
        <v>0</v>
      </c>
      <c r="BC71" s="84">
        <f>'SO 08 - Objekt Stará Pila...'!F38</f>
        <v>0</v>
      </c>
      <c r="BD71" s="86">
        <f>'SO 08 - Objekt Stará Pila...'!F39</f>
        <v>0</v>
      </c>
      <c r="BT71" s="26" t="s">
        <v>85</v>
      </c>
      <c r="BV71" s="26" t="s">
        <v>77</v>
      </c>
      <c r="BW71" s="26" t="s">
        <v>135</v>
      </c>
      <c r="BX71" s="26" t="s">
        <v>91</v>
      </c>
      <c r="CL71" s="26" t="s">
        <v>19</v>
      </c>
    </row>
    <row r="72" spans="1:91" s="3" customFormat="1" ht="16.5" customHeight="1">
      <c r="A72" s="72" t="s">
        <v>79</v>
      </c>
      <c r="B72" s="46"/>
      <c r="C72" s="9"/>
      <c r="D72" s="9"/>
      <c r="E72" s="297" t="s">
        <v>136</v>
      </c>
      <c r="F72" s="297"/>
      <c r="G72" s="297"/>
      <c r="H72" s="297"/>
      <c r="I72" s="297"/>
      <c r="J72" s="9"/>
      <c r="K72" s="297" t="s">
        <v>137</v>
      </c>
      <c r="L72" s="297"/>
      <c r="M72" s="297"/>
      <c r="N72" s="297"/>
      <c r="O72" s="297"/>
      <c r="P72" s="297"/>
      <c r="Q72" s="297"/>
      <c r="R72" s="297"/>
      <c r="S72" s="297"/>
      <c r="T72" s="297"/>
      <c r="U72" s="297"/>
      <c r="V72" s="297"/>
      <c r="W72" s="297"/>
      <c r="X72" s="297"/>
      <c r="Y72" s="297"/>
      <c r="Z72" s="297"/>
      <c r="AA72" s="297"/>
      <c r="AB72" s="297"/>
      <c r="AC72" s="297"/>
      <c r="AD72" s="297"/>
      <c r="AE72" s="297"/>
      <c r="AF72" s="297"/>
      <c r="AG72" s="321">
        <f>'SO 10 - Prohrábky koryta ...'!J32</f>
        <v>0</v>
      </c>
      <c r="AH72" s="322"/>
      <c r="AI72" s="322"/>
      <c r="AJ72" s="322"/>
      <c r="AK72" s="322"/>
      <c r="AL72" s="322"/>
      <c r="AM72" s="322"/>
      <c r="AN72" s="321">
        <f t="shared" si="0"/>
        <v>0</v>
      </c>
      <c r="AO72" s="322"/>
      <c r="AP72" s="322"/>
      <c r="AQ72" s="82" t="s">
        <v>94</v>
      </c>
      <c r="AR72" s="46"/>
      <c r="AS72" s="83">
        <v>0</v>
      </c>
      <c r="AT72" s="84">
        <f t="shared" si="1"/>
        <v>0</v>
      </c>
      <c r="AU72" s="85">
        <f>'SO 10 - Prohrábky koryta ...'!P89</f>
        <v>0</v>
      </c>
      <c r="AV72" s="84">
        <f>'SO 10 - Prohrábky koryta ...'!J35</f>
        <v>0</v>
      </c>
      <c r="AW72" s="84">
        <f>'SO 10 - Prohrábky koryta ...'!J36</f>
        <v>0</v>
      </c>
      <c r="AX72" s="84">
        <f>'SO 10 - Prohrábky koryta ...'!J37</f>
        <v>0</v>
      </c>
      <c r="AY72" s="84">
        <f>'SO 10 - Prohrábky koryta ...'!J38</f>
        <v>0</v>
      </c>
      <c r="AZ72" s="84">
        <f>'SO 10 - Prohrábky koryta ...'!F35</f>
        <v>0</v>
      </c>
      <c r="BA72" s="84">
        <f>'SO 10 - Prohrábky koryta ...'!F36</f>
        <v>0</v>
      </c>
      <c r="BB72" s="84">
        <f>'SO 10 - Prohrábky koryta ...'!F37</f>
        <v>0</v>
      </c>
      <c r="BC72" s="84">
        <f>'SO 10 - Prohrábky koryta ...'!F38</f>
        <v>0</v>
      </c>
      <c r="BD72" s="86">
        <f>'SO 10 - Prohrábky koryta ...'!F39</f>
        <v>0</v>
      </c>
      <c r="BT72" s="26" t="s">
        <v>85</v>
      </c>
      <c r="BV72" s="26" t="s">
        <v>77</v>
      </c>
      <c r="BW72" s="26" t="s">
        <v>138</v>
      </c>
      <c r="BX72" s="26" t="s">
        <v>91</v>
      </c>
      <c r="CL72" s="26" t="s">
        <v>19</v>
      </c>
    </row>
    <row r="73" spans="1:91" s="3" customFormat="1" ht="16.5" customHeight="1">
      <c r="A73" s="72" t="s">
        <v>79</v>
      </c>
      <c r="B73" s="46"/>
      <c r="C73" s="9"/>
      <c r="D73" s="9"/>
      <c r="E73" s="297" t="s">
        <v>139</v>
      </c>
      <c r="F73" s="297"/>
      <c r="G73" s="297"/>
      <c r="H73" s="297"/>
      <c r="I73" s="297"/>
      <c r="J73" s="9"/>
      <c r="K73" s="297" t="s">
        <v>140</v>
      </c>
      <c r="L73" s="297"/>
      <c r="M73" s="297"/>
      <c r="N73" s="297"/>
      <c r="O73" s="297"/>
      <c r="P73" s="297"/>
      <c r="Q73" s="297"/>
      <c r="R73" s="297"/>
      <c r="S73" s="297"/>
      <c r="T73" s="297"/>
      <c r="U73" s="297"/>
      <c r="V73" s="297"/>
      <c r="W73" s="297"/>
      <c r="X73" s="297"/>
      <c r="Y73" s="297"/>
      <c r="Z73" s="297"/>
      <c r="AA73" s="297"/>
      <c r="AB73" s="297"/>
      <c r="AC73" s="297"/>
      <c r="AD73" s="297"/>
      <c r="AE73" s="297"/>
      <c r="AF73" s="297"/>
      <c r="AG73" s="321">
        <f>'SO 11 - Venkovní úpravy a...'!J32</f>
        <v>0</v>
      </c>
      <c r="AH73" s="322"/>
      <c r="AI73" s="322"/>
      <c r="AJ73" s="322"/>
      <c r="AK73" s="322"/>
      <c r="AL73" s="322"/>
      <c r="AM73" s="322"/>
      <c r="AN73" s="321">
        <f t="shared" si="0"/>
        <v>0</v>
      </c>
      <c r="AO73" s="322"/>
      <c r="AP73" s="322"/>
      <c r="AQ73" s="82" t="s">
        <v>94</v>
      </c>
      <c r="AR73" s="46"/>
      <c r="AS73" s="83">
        <v>0</v>
      </c>
      <c r="AT73" s="84">
        <f t="shared" si="1"/>
        <v>0</v>
      </c>
      <c r="AU73" s="85">
        <f>'SO 11 - Venkovní úpravy a...'!P93</f>
        <v>0</v>
      </c>
      <c r="AV73" s="84">
        <f>'SO 11 - Venkovní úpravy a...'!J35</f>
        <v>0</v>
      </c>
      <c r="AW73" s="84">
        <f>'SO 11 - Venkovní úpravy a...'!J36</f>
        <v>0</v>
      </c>
      <c r="AX73" s="84">
        <f>'SO 11 - Venkovní úpravy a...'!J37</f>
        <v>0</v>
      </c>
      <c r="AY73" s="84">
        <f>'SO 11 - Venkovní úpravy a...'!J38</f>
        <v>0</v>
      </c>
      <c r="AZ73" s="84">
        <f>'SO 11 - Venkovní úpravy a...'!F35</f>
        <v>0</v>
      </c>
      <c r="BA73" s="84">
        <f>'SO 11 - Venkovní úpravy a...'!F36</f>
        <v>0</v>
      </c>
      <c r="BB73" s="84">
        <f>'SO 11 - Venkovní úpravy a...'!F37</f>
        <v>0</v>
      </c>
      <c r="BC73" s="84">
        <f>'SO 11 - Venkovní úpravy a...'!F38</f>
        <v>0</v>
      </c>
      <c r="BD73" s="86">
        <f>'SO 11 - Venkovní úpravy a...'!F39</f>
        <v>0</v>
      </c>
      <c r="BT73" s="26" t="s">
        <v>85</v>
      </c>
      <c r="BV73" s="26" t="s">
        <v>77</v>
      </c>
      <c r="BW73" s="26" t="s">
        <v>141</v>
      </c>
      <c r="BX73" s="26" t="s">
        <v>91</v>
      </c>
      <c r="CL73" s="26" t="s">
        <v>19</v>
      </c>
    </row>
    <row r="74" spans="1:91" s="6" customFormat="1" ht="16.5" customHeight="1">
      <c r="A74" s="72" t="s">
        <v>79</v>
      </c>
      <c r="B74" s="73"/>
      <c r="C74" s="74"/>
      <c r="D74" s="296" t="s">
        <v>142</v>
      </c>
      <c r="E74" s="296"/>
      <c r="F74" s="296"/>
      <c r="G74" s="296"/>
      <c r="H74" s="296"/>
      <c r="I74" s="75"/>
      <c r="J74" s="296" t="s">
        <v>143</v>
      </c>
      <c r="K74" s="296"/>
      <c r="L74" s="296"/>
      <c r="M74" s="296"/>
      <c r="N74" s="296"/>
      <c r="O74" s="296"/>
      <c r="P74" s="296"/>
      <c r="Q74" s="296"/>
      <c r="R74" s="296"/>
      <c r="S74" s="296"/>
      <c r="T74" s="296"/>
      <c r="U74" s="296"/>
      <c r="V74" s="296"/>
      <c r="W74" s="296"/>
      <c r="X74" s="296"/>
      <c r="Y74" s="296"/>
      <c r="Z74" s="296"/>
      <c r="AA74" s="296"/>
      <c r="AB74" s="296"/>
      <c r="AC74" s="296"/>
      <c r="AD74" s="296"/>
      <c r="AE74" s="296"/>
      <c r="AF74" s="296"/>
      <c r="AG74" s="326">
        <f>'VON - Vedlejší a ostatní ...'!J30</f>
        <v>0</v>
      </c>
      <c r="AH74" s="324"/>
      <c r="AI74" s="324"/>
      <c r="AJ74" s="324"/>
      <c r="AK74" s="324"/>
      <c r="AL74" s="324"/>
      <c r="AM74" s="324"/>
      <c r="AN74" s="326">
        <f t="shared" si="0"/>
        <v>0</v>
      </c>
      <c r="AO74" s="324"/>
      <c r="AP74" s="324"/>
      <c r="AQ74" s="76" t="s">
        <v>142</v>
      </c>
      <c r="AR74" s="73"/>
      <c r="AS74" s="87">
        <v>0</v>
      </c>
      <c r="AT74" s="88">
        <f t="shared" si="1"/>
        <v>0</v>
      </c>
      <c r="AU74" s="89">
        <f>'VON - Vedlejší a ostatní ...'!P83</f>
        <v>0</v>
      </c>
      <c r="AV74" s="88">
        <f>'VON - Vedlejší a ostatní ...'!J33</f>
        <v>0</v>
      </c>
      <c r="AW74" s="88">
        <f>'VON - Vedlejší a ostatní ...'!J34</f>
        <v>0</v>
      </c>
      <c r="AX74" s="88">
        <f>'VON - Vedlejší a ostatní ...'!J35</f>
        <v>0</v>
      </c>
      <c r="AY74" s="88">
        <f>'VON - Vedlejší a ostatní ...'!J36</f>
        <v>0</v>
      </c>
      <c r="AZ74" s="88">
        <f>'VON - Vedlejší a ostatní ...'!F33</f>
        <v>0</v>
      </c>
      <c r="BA74" s="88">
        <f>'VON - Vedlejší a ostatní ...'!F34</f>
        <v>0</v>
      </c>
      <c r="BB74" s="88">
        <f>'VON - Vedlejší a ostatní ...'!F35</f>
        <v>0</v>
      </c>
      <c r="BC74" s="88">
        <f>'VON - Vedlejší a ostatní ...'!F36</f>
        <v>0</v>
      </c>
      <c r="BD74" s="90">
        <f>'VON - Vedlejší a ostatní ...'!F37</f>
        <v>0</v>
      </c>
      <c r="BT74" s="81" t="s">
        <v>83</v>
      </c>
      <c r="BV74" s="81" t="s">
        <v>77</v>
      </c>
      <c r="BW74" s="81" t="s">
        <v>144</v>
      </c>
      <c r="BX74" s="81" t="s">
        <v>5</v>
      </c>
      <c r="CL74" s="81" t="s">
        <v>19</v>
      </c>
      <c r="CM74" s="81" t="s">
        <v>85</v>
      </c>
    </row>
    <row r="75" spans="1:91" s="1" customFormat="1" ht="24" customHeight="1">
      <c r="B75" s="33"/>
      <c r="AR75" s="33"/>
    </row>
    <row r="76" spans="1:91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33"/>
    </row>
  </sheetData>
  <sheetProtection algorithmName="SHA-512" hashValue="s3JNhM/56DqXMCHfxWmpFfk+uToltqv3aoc2u61963nIz5fuuSlR7bhXnswzbG6l0PPeYVQGM3+gNX0aHRY0zg==" saltValue="l+BsEu0Scjyox+YB7UhsUVrZWRHkRGubWTPynF1U7C32UIXd4Fx2PJc5aosn+u4GLp55awnpBVDutCZarhUWoQ==" spinCount="100000" sheet="1" objects="1" scenarios="1" formatColumns="0" formatRows="0"/>
  <mergeCells count="118">
    <mergeCell ref="AN71:AP71"/>
    <mergeCell ref="AG71:AM71"/>
    <mergeCell ref="AN72:AP72"/>
    <mergeCell ref="AG72:AM72"/>
    <mergeCell ref="AN73:AP73"/>
    <mergeCell ref="AG73:AM73"/>
    <mergeCell ref="AN74:AP74"/>
    <mergeCell ref="AG74:AM74"/>
    <mergeCell ref="AN54:AP54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K33:AO33"/>
    <mergeCell ref="L33:P33"/>
    <mergeCell ref="W33:AE33"/>
    <mergeCell ref="AK35:AO35"/>
    <mergeCell ref="X35:AB35"/>
    <mergeCell ref="AR2:BE2"/>
    <mergeCell ref="AG58:AM58"/>
    <mergeCell ref="AG57:AM57"/>
    <mergeCell ref="AG52:AM52"/>
    <mergeCell ref="AG55:AM55"/>
    <mergeCell ref="AG56:AM56"/>
    <mergeCell ref="AM47:AN47"/>
    <mergeCell ref="AM49:AP49"/>
    <mergeCell ref="AM50:AP50"/>
    <mergeCell ref="AN52:AP52"/>
    <mergeCell ref="AN55:AP55"/>
    <mergeCell ref="AN56:AP56"/>
    <mergeCell ref="AN58:AP58"/>
    <mergeCell ref="AN57:AP57"/>
    <mergeCell ref="AS49:AT51"/>
    <mergeCell ref="D74:H74"/>
    <mergeCell ref="J74:AF74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E69:I69"/>
    <mergeCell ref="K69:AF69"/>
    <mergeCell ref="E70:I70"/>
    <mergeCell ref="K70:AF70"/>
    <mergeCell ref="E71:I71"/>
    <mergeCell ref="K71:AF71"/>
    <mergeCell ref="E72:I72"/>
    <mergeCell ref="K72:AF72"/>
    <mergeCell ref="E73:I73"/>
    <mergeCell ref="K73:AF73"/>
    <mergeCell ref="L45:AO45"/>
    <mergeCell ref="F65:J65"/>
    <mergeCell ref="L65:AF65"/>
    <mergeCell ref="E66:I66"/>
    <mergeCell ref="K66:AF66"/>
    <mergeCell ref="E67:I67"/>
    <mergeCell ref="K67:AF67"/>
    <mergeCell ref="E68:I68"/>
    <mergeCell ref="K68:AF68"/>
    <mergeCell ref="AG63:AM63"/>
    <mergeCell ref="AG61:AM61"/>
    <mergeCell ref="AG60:AM60"/>
    <mergeCell ref="AG64:AM64"/>
    <mergeCell ref="AG59:AM59"/>
    <mergeCell ref="AG62:AM62"/>
    <mergeCell ref="AN63:AP63"/>
    <mergeCell ref="AN64:AP64"/>
    <mergeCell ref="AN61:AP61"/>
    <mergeCell ref="AN60:AP60"/>
    <mergeCell ref="AN59:AP59"/>
    <mergeCell ref="AN62:AP62"/>
    <mergeCell ref="AN65:AP65"/>
    <mergeCell ref="AG65:AM65"/>
    <mergeCell ref="AN66:AP66"/>
    <mergeCell ref="F64:J64"/>
    <mergeCell ref="F63:J63"/>
    <mergeCell ref="I52:AF52"/>
    <mergeCell ref="J55:AF55"/>
    <mergeCell ref="J56:AF56"/>
    <mergeCell ref="J57:AF57"/>
    <mergeCell ref="K58:AF58"/>
    <mergeCell ref="K59:AF59"/>
    <mergeCell ref="K61:AF61"/>
    <mergeCell ref="K62:AF62"/>
    <mergeCell ref="K60:AF60"/>
    <mergeCell ref="L63:AF63"/>
    <mergeCell ref="L64:AF64"/>
    <mergeCell ref="C52:G52"/>
    <mergeCell ref="D57:H57"/>
    <mergeCell ref="D56:H56"/>
    <mergeCell ref="D55:H55"/>
    <mergeCell ref="E58:I58"/>
    <mergeCell ref="E62:I62"/>
    <mergeCell ref="E59:I59"/>
    <mergeCell ref="E61:I61"/>
    <mergeCell ref="E60:I60"/>
  </mergeCells>
  <hyperlinks>
    <hyperlink ref="A55" location="'A. - Zemní práce a bourán...'!C2" display="/" xr:uid="{00000000-0004-0000-0000-000000000000}"/>
    <hyperlink ref="A56" location="'B. - Zakládání jímkování ...'!C2" display="/" xr:uid="{00000000-0004-0000-0000-000001000000}"/>
    <hyperlink ref="A58" location="'PS 21 - MVE – Technologic...'!C2" display="/" xr:uid="{00000000-0004-0000-0000-000002000000}"/>
    <hyperlink ref="A59" location="'PS 22 - MVE – technologic...'!C2" display="/" xr:uid="{00000000-0004-0000-0000-000003000000}"/>
    <hyperlink ref="A60" location="'PS 25 - Objekt Stará Pila...'!C2" display="/" xr:uid="{00000000-0004-0000-0000-000004000000}"/>
    <hyperlink ref="A61" location="'SO 01 - Vtokový objekt'!C2" display="/" xr:uid="{00000000-0004-0000-0000-000005000000}"/>
    <hyperlink ref="A63" location="'SO 02.1 - Strojovna MVE –...'!C2" display="/" xr:uid="{00000000-0004-0000-0000-000006000000}"/>
    <hyperlink ref="A64" location="'SO 02.2 - Strojovna MVE –...'!C2" display="/" xr:uid="{00000000-0004-0000-0000-000007000000}"/>
    <hyperlink ref="A65" location="'SO 02.3 - Strojovna MVE –...'!C2" display="/" xr:uid="{00000000-0004-0000-0000-000008000000}"/>
    <hyperlink ref="A66" location="'SO 03 - Výtokový objekt'!C2" display="/" xr:uid="{00000000-0004-0000-0000-000009000000}"/>
    <hyperlink ref="A67" location="'SO 04 - Opěrná PB zeď v n...'!C2" display="/" xr:uid="{00000000-0004-0000-0000-00000A000000}"/>
    <hyperlink ref="A68" location="'SO 05 - Komunikace a zpev...'!C2" display="/" xr:uid="{00000000-0004-0000-0000-00000B000000}"/>
    <hyperlink ref="A69" location="'SO 06 - Vyvedení výkonu z...'!C2" display="/" xr:uid="{00000000-0004-0000-0000-00000C000000}"/>
    <hyperlink ref="A70" location="'SO 07 - Venkovní kabelové...'!C2" display="/" xr:uid="{00000000-0004-0000-0000-00000D000000}"/>
    <hyperlink ref="A71" location="'SO 08 - Objekt Stará Pila...'!C2" display="/" xr:uid="{00000000-0004-0000-0000-00000E000000}"/>
    <hyperlink ref="A72" location="'SO 10 - Prohrábky koryta ...'!C2" display="/" xr:uid="{00000000-0004-0000-0000-00000F000000}"/>
    <hyperlink ref="A73" location="'SO 11 - Venkovní úpravy a...'!C2" display="/" xr:uid="{00000000-0004-0000-0000-000010000000}"/>
    <hyperlink ref="A74" location="'VON - Vedlejší a ostatní ...'!C2" display="/" xr:uid="{00000000-0004-0000-0000-000011000000}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117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46" ht="12.75">
      <c r="B8" s="21"/>
      <c r="D8" s="28" t="s">
        <v>166</v>
      </c>
      <c r="L8" s="21"/>
    </row>
    <row r="9" spans="2:46" ht="16.5" customHeight="1">
      <c r="B9" s="21"/>
      <c r="E9" s="336" t="s">
        <v>878</v>
      </c>
      <c r="F9" s="306"/>
      <c r="G9" s="306"/>
      <c r="H9" s="306"/>
      <c r="L9" s="21"/>
    </row>
    <row r="10" spans="2:46" ht="12" customHeight="1">
      <c r="B10" s="21"/>
      <c r="D10" s="28" t="s">
        <v>879</v>
      </c>
      <c r="L10" s="21"/>
    </row>
    <row r="11" spans="2:46" s="1" customFormat="1" ht="16.5" customHeight="1">
      <c r="B11" s="33"/>
      <c r="E11" s="334" t="s">
        <v>1526</v>
      </c>
      <c r="F11" s="338"/>
      <c r="G11" s="338"/>
      <c r="H11" s="338"/>
      <c r="L11" s="33"/>
    </row>
    <row r="12" spans="2:46" s="1" customFormat="1" ht="12" customHeight="1">
      <c r="B12" s="33"/>
      <c r="D12" s="28" t="s">
        <v>1527</v>
      </c>
      <c r="L12" s="33"/>
    </row>
    <row r="13" spans="2:46" s="1" customFormat="1" ht="16.5" customHeight="1">
      <c r="B13" s="33"/>
      <c r="E13" s="299" t="s">
        <v>2654</v>
      </c>
      <c r="F13" s="338"/>
      <c r="G13" s="338"/>
      <c r="H13" s="338"/>
      <c r="L13" s="33"/>
    </row>
    <row r="14" spans="2:46" s="1" customFormat="1" ht="11.25">
      <c r="B14" s="33"/>
      <c r="L14" s="33"/>
    </row>
    <row r="15" spans="2:4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46" s="1" customFormat="1" ht="12" customHeight="1">
      <c r="B16" s="33"/>
      <c r="D16" s="28" t="s">
        <v>21</v>
      </c>
      <c r="F16" s="26" t="s">
        <v>22</v>
      </c>
      <c r="I16" s="28" t="s">
        <v>23</v>
      </c>
      <c r="J16" s="50">
        <f>'Rekapitulace stavby'!AN8</f>
        <v>45461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8" t="s">
        <v>24</v>
      </c>
      <c r="I18" s="28" t="s">
        <v>25</v>
      </c>
      <c r="J18" s="26" t="s">
        <v>26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29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30</v>
      </c>
      <c r="I21" s="28" t="s">
        <v>25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339" t="str">
        <f>'Rekapitulace stavby'!E14</f>
        <v>Vyplň údaj</v>
      </c>
      <c r="F22" s="305"/>
      <c r="G22" s="305"/>
      <c r="H22" s="305"/>
      <c r="I22" s="28" t="s">
        <v>28</v>
      </c>
      <c r="J22" s="29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32</v>
      </c>
      <c r="I24" s="28" t="s">
        <v>25</v>
      </c>
      <c r="J24" s="26" t="s">
        <v>33</v>
      </c>
      <c r="L24" s="33"/>
    </row>
    <row r="25" spans="2:12" s="1" customFormat="1" ht="18" customHeight="1">
      <c r="B25" s="33"/>
      <c r="E25" s="26" t="s">
        <v>34</v>
      </c>
      <c r="I25" s="28" t="s">
        <v>28</v>
      </c>
      <c r="J25" s="26" t="s">
        <v>35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8" t="s">
        <v>37</v>
      </c>
      <c r="I27" s="28" t="s">
        <v>25</v>
      </c>
      <c r="J27" s="26" t="s">
        <v>19</v>
      </c>
      <c r="L27" s="33"/>
    </row>
    <row r="28" spans="2:12" s="1" customFormat="1" ht="18" customHeight="1">
      <c r="B28" s="33"/>
      <c r="E28" s="26" t="s">
        <v>38</v>
      </c>
      <c r="I28" s="28" t="s">
        <v>28</v>
      </c>
      <c r="J28" s="26" t="s">
        <v>19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8" t="s">
        <v>39</v>
      </c>
      <c r="L30" s="33"/>
    </row>
    <row r="31" spans="2:12" s="7" customFormat="1" ht="16.5" customHeight="1">
      <c r="B31" s="93"/>
      <c r="E31" s="310" t="s">
        <v>19</v>
      </c>
      <c r="F31" s="310"/>
      <c r="G31" s="310"/>
      <c r="H31" s="310"/>
      <c r="L31" s="93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4" t="s">
        <v>41</v>
      </c>
      <c r="J34" s="64">
        <f>ROUND(J92,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43</v>
      </c>
      <c r="I36" s="36" t="s">
        <v>42</v>
      </c>
      <c r="J36" s="36" t="s">
        <v>44</v>
      </c>
      <c r="L36" s="33"/>
    </row>
    <row r="37" spans="2:12" s="1" customFormat="1" ht="14.45" customHeight="1">
      <c r="B37" s="33"/>
      <c r="D37" s="53" t="s">
        <v>45</v>
      </c>
      <c r="E37" s="28" t="s">
        <v>46</v>
      </c>
      <c r="F37" s="84">
        <f>ROUND((SUM(BE92:BE139)),  2)</f>
        <v>0</v>
      </c>
      <c r="I37" s="95">
        <v>0.21</v>
      </c>
      <c r="J37" s="84">
        <f>ROUND(((SUM(BE92:BE139))*I37),  2)</f>
        <v>0</v>
      </c>
      <c r="L37" s="33"/>
    </row>
    <row r="38" spans="2:12" s="1" customFormat="1" ht="14.45" customHeight="1">
      <c r="B38" s="33"/>
      <c r="E38" s="28" t="s">
        <v>47</v>
      </c>
      <c r="F38" s="84">
        <f>ROUND((SUM(BF92:BF139)),  2)</f>
        <v>0</v>
      </c>
      <c r="I38" s="95">
        <v>0.15</v>
      </c>
      <c r="J38" s="84">
        <f>ROUND(((SUM(BF92:BF139))*I38),  2)</f>
        <v>0</v>
      </c>
      <c r="L38" s="33"/>
    </row>
    <row r="39" spans="2:12" s="1" customFormat="1" ht="14.45" hidden="1" customHeight="1">
      <c r="B39" s="33"/>
      <c r="E39" s="28" t="s">
        <v>48</v>
      </c>
      <c r="F39" s="84">
        <f>ROUND((SUM(BG92:BG139)),  2)</f>
        <v>0</v>
      </c>
      <c r="I39" s="95">
        <v>0.21</v>
      </c>
      <c r="J39" s="84">
        <f>0</f>
        <v>0</v>
      </c>
      <c r="L39" s="33"/>
    </row>
    <row r="40" spans="2:12" s="1" customFormat="1" ht="14.45" hidden="1" customHeight="1">
      <c r="B40" s="33"/>
      <c r="E40" s="28" t="s">
        <v>49</v>
      </c>
      <c r="F40" s="84">
        <f>ROUND((SUM(BH92:BH139)),  2)</f>
        <v>0</v>
      </c>
      <c r="I40" s="95">
        <v>0.15</v>
      </c>
      <c r="J40" s="84">
        <f>0</f>
        <v>0</v>
      </c>
      <c r="L40" s="33"/>
    </row>
    <row r="41" spans="2:12" s="1" customFormat="1" ht="14.45" hidden="1" customHeight="1">
      <c r="B41" s="33"/>
      <c r="E41" s="28" t="s">
        <v>50</v>
      </c>
      <c r="F41" s="84">
        <f>ROUND((SUM(BI92:BI139)),  2)</f>
        <v>0</v>
      </c>
      <c r="I41" s="95">
        <v>0</v>
      </c>
      <c r="J41" s="84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6"/>
      <c r="D43" s="97" t="s">
        <v>51</v>
      </c>
      <c r="E43" s="55"/>
      <c r="F43" s="55"/>
      <c r="G43" s="98" t="s">
        <v>52</v>
      </c>
      <c r="H43" s="99" t="s">
        <v>53</v>
      </c>
      <c r="I43" s="55"/>
      <c r="J43" s="100">
        <f>SUM(J34:J41)</f>
        <v>0</v>
      </c>
      <c r="K43" s="101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2" t="s">
        <v>191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16.5" customHeight="1">
      <c r="B52" s="33"/>
      <c r="E52" s="336" t="str">
        <f>E7</f>
        <v>MVE jez Rajhrad vč. rekonstrukce jezu a rybího přechodu</v>
      </c>
      <c r="F52" s="337"/>
      <c r="G52" s="337"/>
      <c r="H52" s="337"/>
      <c r="L52" s="33"/>
    </row>
    <row r="53" spans="2:12" ht="12" customHeight="1">
      <c r="B53" s="21"/>
      <c r="C53" s="28" t="s">
        <v>166</v>
      </c>
      <c r="L53" s="21"/>
    </row>
    <row r="54" spans="2:12" ht="16.5" customHeight="1">
      <c r="B54" s="21"/>
      <c r="E54" s="336" t="s">
        <v>878</v>
      </c>
      <c r="F54" s="306"/>
      <c r="G54" s="306"/>
      <c r="H54" s="306"/>
      <c r="L54" s="21"/>
    </row>
    <row r="55" spans="2:12" ht="12" customHeight="1">
      <c r="B55" s="21"/>
      <c r="C55" s="28" t="s">
        <v>879</v>
      </c>
      <c r="L55" s="21"/>
    </row>
    <row r="56" spans="2:12" s="1" customFormat="1" ht="16.5" customHeight="1">
      <c r="B56" s="33"/>
      <c r="E56" s="334" t="s">
        <v>1526</v>
      </c>
      <c r="F56" s="338"/>
      <c r="G56" s="338"/>
      <c r="H56" s="338"/>
      <c r="L56" s="33"/>
    </row>
    <row r="57" spans="2:12" s="1" customFormat="1" ht="12" customHeight="1">
      <c r="B57" s="33"/>
      <c r="C57" s="28" t="s">
        <v>1527</v>
      </c>
      <c r="L57" s="33"/>
    </row>
    <row r="58" spans="2:12" s="1" customFormat="1" ht="16.5" customHeight="1">
      <c r="B58" s="33"/>
      <c r="E58" s="299" t="str">
        <f>E13</f>
        <v>SO 02.3 - Strojovna MVE – stavební elektroinstalace</v>
      </c>
      <c r="F58" s="338"/>
      <c r="G58" s="338"/>
      <c r="H58" s="338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 xml:space="preserve">Svratka, říční km 29,430 – jez </v>
      </c>
      <c r="I60" s="28" t="s">
        <v>23</v>
      </c>
      <c r="J60" s="50">
        <f>IF(J16="","",J16)</f>
        <v>45461</v>
      </c>
      <c r="L60" s="33"/>
    </row>
    <row r="61" spans="2:12" s="1" customFormat="1" ht="6.95" customHeight="1">
      <c r="B61" s="33"/>
      <c r="L61" s="33"/>
    </row>
    <row r="62" spans="2:12" s="1" customFormat="1" ht="15.2" customHeight="1">
      <c r="B62" s="33"/>
      <c r="C62" s="28" t="s">
        <v>24</v>
      </c>
      <c r="F62" s="26" t="str">
        <f>E19</f>
        <v>Povodí Moravy, státní podnik</v>
      </c>
      <c r="I62" s="28" t="s">
        <v>32</v>
      </c>
      <c r="J62" s="31" t="str">
        <f>E25</f>
        <v>AQUATIS a. s.</v>
      </c>
      <c r="L62" s="33"/>
    </row>
    <row r="63" spans="2:12" s="1" customFormat="1" ht="15.2" customHeight="1">
      <c r="B63" s="33"/>
      <c r="C63" s="28" t="s">
        <v>30</v>
      </c>
      <c r="F63" s="26" t="str">
        <f>IF(E22="","",E22)</f>
        <v>Vyplň údaj</v>
      </c>
      <c r="I63" s="28" t="s">
        <v>37</v>
      </c>
      <c r="J63" s="31" t="str">
        <f>E28</f>
        <v>Bc. Aneta Patková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192</v>
      </c>
      <c r="D65" s="96"/>
      <c r="E65" s="96"/>
      <c r="F65" s="96"/>
      <c r="G65" s="96"/>
      <c r="H65" s="96"/>
      <c r="I65" s="96"/>
      <c r="J65" s="103" t="s">
        <v>193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4" t="s">
        <v>73</v>
      </c>
      <c r="J67" s="64">
        <f>J92</f>
        <v>0</v>
      </c>
      <c r="L67" s="33"/>
      <c r="AU67" s="18" t="s">
        <v>194</v>
      </c>
    </row>
    <row r="68" spans="2:47" s="8" customFormat="1" ht="24.95" customHeight="1">
      <c r="B68" s="105"/>
      <c r="D68" s="106" t="s">
        <v>2655</v>
      </c>
      <c r="E68" s="107"/>
      <c r="F68" s="107"/>
      <c r="G68" s="107"/>
      <c r="H68" s="107"/>
      <c r="I68" s="107"/>
      <c r="J68" s="108">
        <f>J93</f>
        <v>0</v>
      </c>
      <c r="L68" s="105"/>
    </row>
    <row r="69" spans="2:47" s="1" customFormat="1" ht="21.75" customHeight="1">
      <c r="B69" s="33"/>
      <c r="L69" s="33"/>
    </row>
    <row r="70" spans="2:47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47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47" s="1" customFormat="1" ht="24.95" customHeight="1">
      <c r="B75" s="33"/>
      <c r="C75" s="22" t="s">
        <v>203</v>
      </c>
      <c r="L75" s="33"/>
    </row>
    <row r="76" spans="2:47" s="1" customFormat="1" ht="6.95" customHeight="1">
      <c r="B76" s="33"/>
      <c r="L76" s="33"/>
    </row>
    <row r="77" spans="2:47" s="1" customFormat="1" ht="12" customHeight="1">
      <c r="B77" s="33"/>
      <c r="C77" s="28" t="s">
        <v>16</v>
      </c>
      <c r="L77" s="33"/>
    </row>
    <row r="78" spans="2:47" s="1" customFormat="1" ht="16.5" customHeight="1">
      <c r="B78" s="33"/>
      <c r="E78" s="336" t="str">
        <f>E7</f>
        <v>MVE jez Rajhrad vč. rekonstrukce jezu a rybího přechodu</v>
      </c>
      <c r="F78" s="337"/>
      <c r="G78" s="337"/>
      <c r="H78" s="337"/>
      <c r="L78" s="33"/>
    </row>
    <row r="79" spans="2:47" ht="12" customHeight="1">
      <c r="B79" s="21"/>
      <c r="C79" s="28" t="s">
        <v>166</v>
      </c>
      <c r="L79" s="21"/>
    </row>
    <row r="80" spans="2:47" ht="16.5" customHeight="1">
      <c r="B80" s="21"/>
      <c r="E80" s="336" t="s">
        <v>878</v>
      </c>
      <c r="F80" s="306"/>
      <c r="G80" s="306"/>
      <c r="H80" s="306"/>
      <c r="L80" s="21"/>
    </row>
    <row r="81" spans="2:65" ht="12" customHeight="1">
      <c r="B81" s="21"/>
      <c r="C81" s="28" t="s">
        <v>879</v>
      </c>
      <c r="L81" s="21"/>
    </row>
    <row r="82" spans="2:65" s="1" customFormat="1" ht="16.5" customHeight="1">
      <c r="B82" s="33"/>
      <c r="E82" s="334" t="s">
        <v>1526</v>
      </c>
      <c r="F82" s="338"/>
      <c r="G82" s="338"/>
      <c r="H82" s="338"/>
      <c r="L82" s="33"/>
    </row>
    <row r="83" spans="2:65" s="1" customFormat="1" ht="12" customHeight="1">
      <c r="B83" s="33"/>
      <c r="C83" s="28" t="s">
        <v>1527</v>
      </c>
      <c r="L83" s="33"/>
    </row>
    <row r="84" spans="2:65" s="1" customFormat="1" ht="16.5" customHeight="1">
      <c r="B84" s="33"/>
      <c r="E84" s="299" t="str">
        <f>E13</f>
        <v>SO 02.3 - Strojovna MVE – stavební elektroinstalace</v>
      </c>
      <c r="F84" s="338"/>
      <c r="G84" s="338"/>
      <c r="H84" s="338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F16</f>
        <v xml:space="preserve">Svratka, říční km 29,430 – jez </v>
      </c>
      <c r="I86" s="28" t="s">
        <v>23</v>
      </c>
      <c r="J86" s="50">
        <f>IF(J16="","",J16)</f>
        <v>45461</v>
      </c>
      <c r="L86" s="33"/>
    </row>
    <row r="87" spans="2:65" s="1" customFormat="1" ht="6.95" customHeight="1">
      <c r="B87" s="33"/>
      <c r="L87" s="33"/>
    </row>
    <row r="88" spans="2:65" s="1" customFormat="1" ht="15.2" customHeight="1">
      <c r="B88" s="33"/>
      <c r="C88" s="28" t="s">
        <v>24</v>
      </c>
      <c r="F88" s="26" t="str">
        <f>E19</f>
        <v>Povodí Moravy, státní podnik</v>
      </c>
      <c r="I88" s="28" t="s">
        <v>32</v>
      </c>
      <c r="J88" s="31" t="str">
        <f>E25</f>
        <v>AQUATIS a. s.</v>
      </c>
      <c r="L88" s="33"/>
    </row>
    <row r="89" spans="2:65" s="1" customFormat="1" ht="15.2" customHeight="1">
      <c r="B89" s="33"/>
      <c r="C89" s="28" t="s">
        <v>30</v>
      </c>
      <c r="F89" s="26" t="str">
        <f>IF(E22="","",E22)</f>
        <v>Vyplň údaj</v>
      </c>
      <c r="I89" s="28" t="s">
        <v>37</v>
      </c>
      <c r="J89" s="31" t="str">
        <f>E28</f>
        <v>Bc. Aneta Patková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3"/>
      <c r="C91" s="114" t="s">
        <v>204</v>
      </c>
      <c r="D91" s="115" t="s">
        <v>60</v>
      </c>
      <c r="E91" s="115" t="s">
        <v>56</v>
      </c>
      <c r="F91" s="115" t="s">
        <v>57</v>
      </c>
      <c r="G91" s="115" t="s">
        <v>205</v>
      </c>
      <c r="H91" s="115" t="s">
        <v>206</v>
      </c>
      <c r="I91" s="115" t="s">
        <v>207</v>
      </c>
      <c r="J91" s="115" t="s">
        <v>193</v>
      </c>
      <c r="K91" s="116" t="s">
        <v>208</v>
      </c>
      <c r="L91" s="113"/>
      <c r="M91" s="57" t="s">
        <v>19</v>
      </c>
      <c r="N91" s="58" t="s">
        <v>45</v>
      </c>
      <c r="O91" s="58" t="s">
        <v>209</v>
      </c>
      <c r="P91" s="58" t="s">
        <v>210</v>
      </c>
      <c r="Q91" s="58" t="s">
        <v>211</v>
      </c>
      <c r="R91" s="58" t="s">
        <v>212</v>
      </c>
      <c r="S91" s="58" t="s">
        <v>213</v>
      </c>
      <c r="T91" s="59" t="s">
        <v>214</v>
      </c>
    </row>
    <row r="92" spans="2:65" s="1" customFormat="1" ht="22.9" customHeight="1">
      <c r="B92" s="33"/>
      <c r="C92" s="62" t="s">
        <v>215</v>
      </c>
      <c r="J92" s="117">
        <f>BK92</f>
        <v>0</v>
      </c>
      <c r="L92" s="33"/>
      <c r="M92" s="60"/>
      <c r="N92" s="51"/>
      <c r="O92" s="51"/>
      <c r="P92" s="118">
        <f>P93</f>
        <v>0</v>
      </c>
      <c r="Q92" s="51"/>
      <c r="R92" s="118">
        <f>R93</f>
        <v>0</v>
      </c>
      <c r="S92" s="51"/>
      <c r="T92" s="119">
        <f>T93</f>
        <v>0</v>
      </c>
      <c r="AT92" s="18" t="s">
        <v>74</v>
      </c>
      <c r="AU92" s="18" t="s">
        <v>194</v>
      </c>
      <c r="BK92" s="120">
        <f>BK93</f>
        <v>0</v>
      </c>
    </row>
    <row r="93" spans="2:65" s="11" customFormat="1" ht="25.9" customHeight="1">
      <c r="B93" s="121"/>
      <c r="D93" s="122" t="s">
        <v>74</v>
      </c>
      <c r="E93" s="123" t="s">
        <v>955</v>
      </c>
      <c r="F93" s="123" t="s">
        <v>2656</v>
      </c>
      <c r="I93" s="124"/>
      <c r="J93" s="125">
        <f>BK93</f>
        <v>0</v>
      </c>
      <c r="L93" s="121"/>
      <c r="M93" s="126"/>
      <c r="P93" s="127">
        <f>SUM(P94:P139)</f>
        <v>0</v>
      </c>
      <c r="R93" s="127">
        <f>SUM(R94:R139)</f>
        <v>0</v>
      </c>
      <c r="T93" s="128">
        <f>SUM(T94:T139)</f>
        <v>0</v>
      </c>
      <c r="AR93" s="122" t="s">
        <v>224</v>
      </c>
      <c r="AT93" s="129" t="s">
        <v>74</v>
      </c>
      <c r="AU93" s="129" t="s">
        <v>75</v>
      </c>
      <c r="AY93" s="122" t="s">
        <v>218</v>
      </c>
      <c r="BK93" s="130">
        <f>SUM(BK94:BK139)</f>
        <v>0</v>
      </c>
    </row>
    <row r="94" spans="2:65" s="1" customFormat="1" ht="16.5" customHeight="1">
      <c r="B94" s="33"/>
      <c r="C94" s="133" t="s">
        <v>83</v>
      </c>
      <c r="D94" s="133" t="s">
        <v>220</v>
      </c>
      <c r="E94" s="134" t="s">
        <v>2657</v>
      </c>
      <c r="F94" s="135" t="s">
        <v>2658</v>
      </c>
      <c r="G94" s="136" t="s">
        <v>949</v>
      </c>
      <c r="H94" s="137">
        <v>1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950</v>
      </c>
      <c r="AT94" s="144" t="s">
        <v>220</v>
      </c>
      <c r="AU94" s="144" t="s">
        <v>83</v>
      </c>
      <c r="AY94" s="18" t="s">
        <v>218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83</v>
      </c>
      <c r="BK94" s="145">
        <f>ROUND(I94*H94,2)</f>
        <v>0</v>
      </c>
      <c r="BL94" s="18" t="s">
        <v>950</v>
      </c>
      <c r="BM94" s="144" t="s">
        <v>2659</v>
      </c>
    </row>
    <row r="95" spans="2:65" s="1" customFormat="1" ht="263.25">
      <c r="B95" s="33"/>
      <c r="D95" s="146" t="s">
        <v>226</v>
      </c>
      <c r="F95" s="147" t="s">
        <v>2660</v>
      </c>
      <c r="I95" s="148"/>
      <c r="L95" s="33"/>
      <c r="M95" s="149"/>
      <c r="T95" s="54"/>
      <c r="AT95" s="18" t="s">
        <v>226</v>
      </c>
      <c r="AU95" s="18" t="s">
        <v>83</v>
      </c>
    </row>
    <row r="96" spans="2:65" s="1" customFormat="1" ht="16.5" customHeight="1">
      <c r="B96" s="33"/>
      <c r="C96" s="133" t="s">
        <v>85</v>
      </c>
      <c r="D96" s="133" t="s">
        <v>220</v>
      </c>
      <c r="E96" s="134" t="s">
        <v>2661</v>
      </c>
      <c r="F96" s="135" t="s">
        <v>2662</v>
      </c>
      <c r="G96" s="136" t="s">
        <v>949</v>
      </c>
      <c r="H96" s="137">
        <v>15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950</v>
      </c>
      <c r="AT96" s="144" t="s">
        <v>220</v>
      </c>
      <c r="AU96" s="144" t="s">
        <v>83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950</v>
      </c>
      <c r="BM96" s="144" t="s">
        <v>2663</v>
      </c>
    </row>
    <row r="97" spans="2:65" s="1" customFormat="1" ht="48.75">
      <c r="B97" s="33"/>
      <c r="D97" s="146" t="s">
        <v>226</v>
      </c>
      <c r="F97" s="147" t="s">
        <v>2664</v>
      </c>
      <c r="I97" s="148"/>
      <c r="L97" s="33"/>
      <c r="M97" s="149"/>
      <c r="T97" s="54"/>
      <c r="AT97" s="18" t="s">
        <v>226</v>
      </c>
      <c r="AU97" s="18" t="s">
        <v>83</v>
      </c>
    </row>
    <row r="98" spans="2:65" s="1" customFormat="1" ht="16.5" customHeight="1">
      <c r="B98" s="33"/>
      <c r="C98" s="133" t="s">
        <v>110</v>
      </c>
      <c r="D98" s="133" t="s">
        <v>220</v>
      </c>
      <c r="E98" s="134" t="s">
        <v>2665</v>
      </c>
      <c r="F98" s="135" t="s">
        <v>2666</v>
      </c>
      <c r="G98" s="136" t="s">
        <v>949</v>
      </c>
      <c r="H98" s="137">
        <v>3</v>
      </c>
      <c r="I98" s="138"/>
      <c r="J98" s="139">
        <f>ROUND(I98*H98,2)</f>
        <v>0</v>
      </c>
      <c r="K98" s="135" t="s">
        <v>19</v>
      </c>
      <c r="L98" s="33"/>
      <c r="M98" s="140" t="s">
        <v>19</v>
      </c>
      <c r="N98" s="141" t="s">
        <v>46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950</v>
      </c>
      <c r="AT98" s="144" t="s">
        <v>220</v>
      </c>
      <c r="AU98" s="144" t="s">
        <v>83</v>
      </c>
      <c r="AY98" s="18" t="s">
        <v>218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83</v>
      </c>
      <c r="BK98" s="145">
        <f>ROUND(I98*H98,2)</f>
        <v>0</v>
      </c>
      <c r="BL98" s="18" t="s">
        <v>950</v>
      </c>
      <c r="BM98" s="144" t="s">
        <v>2667</v>
      </c>
    </row>
    <row r="99" spans="2:65" s="1" customFormat="1" ht="48.75">
      <c r="B99" s="33"/>
      <c r="D99" s="146" t="s">
        <v>226</v>
      </c>
      <c r="F99" s="147" t="s">
        <v>2668</v>
      </c>
      <c r="I99" s="148"/>
      <c r="L99" s="33"/>
      <c r="M99" s="149"/>
      <c r="T99" s="54"/>
      <c r="AT99" s="18" t="s">
        <v>226</v>
      </c>
      <c r="AU99" s="18" t="s">
        <v>83</v>
      </c>
    </row>
    <row r="100" spans="2:65" s="1" customFormat="1" ht="16.5" customHeight="1">
      <c r="B100" s="33"/>
      <c r="C100" s="133" t="s">
        <v>224</v>
      </c>
      <c r="D100" s="133" t="s">
        <v>220</v>
      </c>
      <c r="E100" s="134" t="s">
        <v>2669</v>
      </c>
      <c r="F100" s="135" t="s">
        <v>2670</v>
      </c>
      <c r="G100" s="136" t="s">
        <v>949</v>
      </c>
      <c r="H100" s="137">
        <v>5</v>
      </c>
      <c r="I100" s="138"/>
      <c r="J100" s="139">
        <f>ROUND(I100*H100,2)</f>
        <v>0</v>
      </c>
      <c r="K100" s="135" t="s">
        <v>19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950</v>
      </c>
      <c r="AT100" s="144" t="s">
        <v>220</v>
      </c>
      <c r="AU100" s="144" t="s">
        <v>83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950</v>
      </c>
      <c r="BM100" s="144" t="s">
        <v>2671</v>
      </c>
    </row>
    <row r="101" spans="2:65" s="1" customFormat="1" ht="39">
      <c r="B101" s="33"/>
      <c r="D101" s="146" t="s">
        <v>226</v>
      </c>
      <c r="F101" s="147" t="s">
        <v>2672</v>
      </c>
      <c r="I101" s="148"/>
      <c r="L101" s="33"/>
      <c r="M101" s="149"/>
      <c r="T101" s="54"/>
      <c r="AT101" s="18" t="s">
        <v>226</v>
      </c>
      <c r="AU101" s="18" t="s">
        <v>83</v>
      </c>
    </row>
    <row r="102" spans="2:65" s="1" customFormat="1" ht="16.5" customHeight="1">
      <c r="B102" s="33"/>
      <c r="C102" s="133" t="s">
        <v>255</v>
      </c>
      <c r="D102" s="133" t="s">
        <v>220</v>
      </c>
      <c r="E102" s="134" t="s">
        <v>2673</v>
      </c>
      <c r="F102" s="135" t="s">
        <v>2674</v>
      </c>
      <c r="G102" s="136" t="s">
        <v>949</v>
      </c>
      <c r="H102" s="137">
        <v>2</v>
      </c>
      <c r="I102" s="138"/>
      <c r="J102" s="139">
        <f>ROUND(I102*H102,2)</f>
        <v>0</v>
      </c>
      <c r="K102" s="135" t="s">
        <v>19</v>
      </c>
      <c r="L102" s="33"/>
      <c r="M102" s="140" t="s">
        <v>19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950</v>
      </c>
      <c r="AT102" s="144" t="s">
        <v>220</v>
      </c>
      <c r="AU102" s="144" t="s">
        <v>83</v>
      </c>
      <c r="AY102" s="18" t="s">
        <v>218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83</v>
      </c>
      <c r="BK102" s="145">
        <f>ROUND(I102*H102,2)</f>
        <v>0</v>
      </c>
      <c r="BL102" s="18" t="s">
        <v>950</v>
      </c>
      <c r="BM102" s="144" t="s">
        <v>2675</v>
      </c>
    </row>
    <row r="103" spans="2:65" s="1" customFormat="1" ht="29.25">
      <c r="B103" s="33"/>
      <c r="D103" s="146" t="s">
        <v>226</v>
      </c>
      <c r="F103" s="147" t="s">
        <v>2676</v>
      </c>
      <c r="I103" s="148"/>
      <c r="L103" s="33"/>
      <c r="M103" s="149"/>
      <c r="T103" s="54"/>
      <c r="AT103" s="18" t="s">
        <v>226</v>
      </c>
      <c r="AU103" s="18" t="s">
        <v>83</v>
      </c>
    </row>
    <row r="104" spans="2:65" s="1" customFormat="1" ht="16.5" customHeight="1">
      <c r="B104" s="33"/>
      <c r="C104" s="133" t="s">
        <v>262</v>
      </c>
      <c r="D104" s="133" t="s">
        <v>220</v>
      </c>
      <c r="E104" s="134" t="s">
        <v>2677</v>
      </c>
      <c r="F104" s="135" t="s">
        <v>2678</v>
      </c>
      <c r="G104" s="136" t="s">
        <v>949</v>
      </c>
      <c r="H104" s="137">
        <v>1</v>
      </c>
      <c r="I104" s="138"/>
      <c r="J104" s="139">
        <f>ROUND(I104*H104,2)</f>
        <v>0</v>
      </c>
      <c r="K104" s="135" t="s">
        <v>19</v>
      </c>
      <c r="L104" s="33"/>
      <c r="M104" s="140" t="s">
        <v>19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950</v>
      </c>
      <c r="AT104" s="144" t="s">
        <v>220</v>
      </c>
      <c r="AU104" s="144" t="s">
        <v>83</v>
      </c>
      <c r="AY104" s="18" t="s">
        <v>218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83</v>
      </c>
      <c r="BK104" s="145">
        <f>ROUND(I104*H104,2)</f>
        <v>0</v>
      </c>
      <c r="BL104" s="18" t="s">
        <v>950</v>
      </c>
      <c r="BM104" s="144" t="s">
        <v>2679</v>
      </c>
    </row>
    <row r="105" spans="2:65" s="1" customFormat="1" ht="39">
      <c r="B105" s="33"/>
      <c r="D105" s="146" t="s">
        <v>226</v>
      </c>
      <c r="F105" s="147" t="s">
        <v>2680</v>
      </c>
      <c r="I105" s="148"/>
      <c r="L105" s="33"/>
      <c r="M105" s="149"/>
      <c r="T105" s="54"/>
      <c r="AT105" s="18" t="s">
        <v>226</v>
      </c>
      <c r="AU105" s="18" t="s">
        <v>83</v>
      </c>
    </row>
    <row r="106" spans="2:65" s="1" customFormat="1" ht="16.5" customHeight="1">
      <c r="B106" s="33"/>
      <c r="C106" s="133" t="s">
        <v>270</v>
      </c>
      <c r="D106" s="133" t="s">
        <v>220</v>
      </c>
      <c r="E106" s="134" t="s">
        <v>2681</v>
      </c>
      <c r="F106" s="135" t="s">
        <v>2682</v>
      </c>
      <c r="G106" s="136" t="s">
        <v>949</v>
      </c>
      <c r="H106" s="137">
        <v>7</v>
      </c>
      <c r="I106" s="138"/>
      <c r="J106" s="139">
        <f>ROUND(I106*H106,2)</f>
        <v>0</v>
      </c>
      <c r="K106" s="135" t="s">
        <v>19</v>
      </c>
      <c r="L106" s="33"/>
      <c r="M106" s="140" t="s">
        <v>19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950</v>
      </c>
      <c r="AT106" s="144" t="s">
        <v>220</v>
      </c>
      <c r="AU106" s="144" t="s">
        <v>83</v>
      </c>
      <c r="AY106" s="18" t="s">
        <v>218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83</v>
      </c>
      <c r="BK106" s="145">
        <f>ROUND(I106*H106,2)</f>
        <v>0</v>
      </c>
      <c r="BL106" s="18" t="s">
        <v>950</v>
      </c>
      <c r="BM106" s="144" t="s">
        <v>2683</v>
      </c>
    </row>
    <row r="107" spans="2:65" s="1" customFormat="1" ht="39">
      <c r="B107" s="33"/>
      <c r="D107" s="146" t="s">
        <v>226</v>
      </c>
      <c r="F107" s="147" t="s">
        <v>2684</v>
      </c>
      <c r="I107" s="148"/>
      <c r="L107" s="33"/>
      <c r="M107" s="149"/>
      <c r="T107" s="54"/>
      <c r="AT107" s="18" t="s">
        <v>226</v>
      </c>
      <c r="AU107" s="18" t="s">
        <v>83</v>
      </c>
    </row>
    <row r="108" spans="2:65" s="1" customFormat="1" ht="16.5" customHeight="1">
      <c r="B108" s="33"/>
      <c r="C108" s="133" t="s">
        <v>301</v>
      </c>
      <c r="D108" s="133" t="s">
        <v>220</v>
      </c>
      <c r="E108" s="134" t="s">
        <v>2685</v>
      </c>
      <c r="F108" s="135" t="s">
        <v>2686</v>
      </c>
      <c r="G108" s="136" t="s">
        <v>949</v>
      </c>
      <c r="H108" s="137">
        <v>2</v>
      </c>
      <c r="I108" s="138"/>
      <c r="J108" s="139">
        <f>ROUND(I108*H108,2)</f>
        <v>0</v>
      </c>
      <c r="K108" s="135" t="s">
        <v>19</v>
      </c>
      <c r="L108" s="33"/>
      <c r="M108" s="140" t="s">
        <v>19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950</v>
      </c>
      <c r="AT108" s="144" t="s">
        <v>220</v>
      </c>
      <c r="AU108" s="144" t="s">
        <v>83</v>
      </c>
      <c r="AY108" s="18" t="s">
        <v>218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83</v>
      </c>
      <c r="BK108" s="145">
        <f>ROUND(I108*H108,2)</f>
        <v>0</v>
      </c>
      <c r="BL108" s="18" t="s">
        <v>950</v>
      </c>
      <c r="BM108" s="144" t="s">
        <v>2687</v>
      </c>
    </row>
    <row r="109" spans="2:65" s="1" customFormat="1" ht="39">
      <c r="B109" s="33"/>
      <c r="D109" s="146" t="s">
        <v>226</v>
      </c>
      <c r="F109" s="147" t="s">
        <v>2688</v>
      </c>
      <c r="I109" s="148"/>
      <c r="L109" s="33"/>
      <c r="M109" s="149"/>
      <c r="T109" s="54"/>
      <c r="AT109" s="18" t="s">
        <v>226</v>
      </c>
      <c r="AU109" s="18" t="s">
        <v>83</v>
      </c>
    </row>
    <row r="110" spans="2:65" s="1" customFormat="1" ht="16.5" customHeight="1">
      <c r="B110" s="33"/>
      <c r="C110" s="133" t="s">
        <v>310</v>
      </c>
      <c r="D110" s="133" t="s">
        <v>220</v>
      </c>
      <c r="E110" s="134" t="s">
        <v>2689</v>
      </c>
      <c r="F110" s="135" t="s">
        <v>2690</v>
      </c>
      <c r="G110" s="136" t="s">
        <v>949</v>
      </c>
      <c r="H110" s="137">
        <v>4</v>
      </c>
      <c r="I110" s="138"/>
      <c r="J110" s="139">
        <f>ROUND(I110*H110,2)</f>
        <v>0</v>
      </c>
      <c r="K110" s="135" t="s">
        <v>19</v>
      </c>
      <c r="L110" s="33"/>
      <c r="M110" s="140" t="s">
        <v>19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950</v>
      </c>
      <c r="AT110" s="144" t="s">
        <v>220</v>
      </c>
      <c r="AU110" s="144" t="s">
        <v>83</v>
      </c>
      <c r="AY110" s="18" t="s">
        <v>218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83</v>
      </c>
      <c r="BK110" s="145">
        <f>ROUND(I110*H110,2)</f>
        <v>0</v>
      </c>
      <c r="BL110" s="18" t="s">
        <v>950</v>
      </c>
      <c r="BM110" s="144" t="s">
        <v>2691</v>
      </c>
    </row>
    <row r="111" spans="2:65" s="1" customFormat="1" ht="19.5">
      <c r="B111" s="33"/>
      <c r="D111" s="146" t="s">
        <v>226</v>
      </c>
      <c r="F111" s="147" t="s">
        <v>2692</v>
      </c>
      <c r="I111" s="148"/>
      <c r="L111" s="33"/>
      <c r="M111" s="149"/>
      <c r="T111" s="54"/>
      <c r="AT111" s="18" t="s">
        <v>226</v>
      </c>
      <c r="AU111" s="18" t="s">
        <v>83</v>
      </c>
    </row>
    <row r="112" spans="2:65" s="1" customFormat="1" ht="24.2" customHeight="1">
      <c r="B112" s="33"/>
      <c r="C112" s="133" t="s">
        <v>326</v>
      </c>
      <c r="D112" s="133" t="s">
        <v>220</v>
      </c>
      <c r="E112" s="134" t="s">
        <v>2693</v>
      </c>
      <c r="F112" s="135" t="s">
        <v>2694</v>
      </c>
      <c r="G112" s="136" t="s">
        <v>949</v>
      </c>
      <c r="H112" s="137">
        <v>1</v>
      </c>
      <c r="I112" s="138"/>
      <c r="J112" s="139">
        <f>ROUND(I112*H112,2)</f>
        <v>0</v>
      </c>
      <c r="K112" s="135" t="s">
        <v>19</v>
      </c>
      <c r="L112" s="33"/>
      <c r="M112" s="140" t="s">
        <v>19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950</v>
      </c>
      <c r="AT112" s="144" t="s">
        <v>220</v>
      </c>
      <c r="AU112" s="144" t="s">
        <v>83</v>
      </c>
      <c r="AY112" s="18" t="s">
        <v>218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83</v>
      </c>
      <c r="BK112" s="145">
        <f>ROUND(I112*H112,2)</f>
        <v>0</v>
      </c>
      <c r="BL112" s="18" t="s">
        <v>950</v>
      </c>
      <c r="BM112" s="144" t="s">
        <v>2695</v>
      </c>
    </row>
    <row r="113" spans="2:65" s="1" customFormat="1" ht="29.25">
      <c r="B113" s="33"/>
      <c r="D113" s="146" t="s">
        <v>226</v>
      </c>
      <c r="F113" s="147" t="s">
        <v>2696</v>
      </c>
      <c r="I113" s="148"/>
      <c r="L113" s="33"/>
      <c r="M113" s="149"/>
      <c r="T113" s="54"/>
      <c r="AT113" s="18" t="s">
        <v>226</v>
      </c>
      <c r="AU113" s="18" t="s">
        <v>83</v>
      </c>
    </row>
    <row r="114" spans="2:65" s="1" customFormat="1" ht="21.75" customHeight="1">
      <c r="B114" s="33"/>
      <c r="C114" s="133" t="s">
        <v>339</v>
      </c>
      <c r="D114" s="133" t="s">
        <v>220</v>
      </c>
      <c r="E114" s="134" t="s">
        <v>2697</v>
      </c>
      <c r="F114" s="135" t="s">
        <v>2698</v>
      </c>
      <c r="G114" s="136" t="s">
        <v>949</v>
      </c>
      <c r="H114" s="137">
        <v>8</v>
      </c>
      <c r="I114" s="138"/>
      <c r="J114" s="139">
        <f>ROUND(I114*H114,2)</f>
        <v>0</v>
      </c>
      <c r="K114" s="135" t="s">
        <v>19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950</v>
      </c>
      <c r="AT114" s="144" t="s">
        <v>220</v>
      </c>
      <c r="AU114" s="144" t="s">
        <v>83</v>
      </c>
      <c r="AY114" s="18" t="s">
        <v>218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83</v>
      </c>
      <c r="BK114" s="145">
        <f>ROUND(I114*H114,2)</f>
        <v>0</v>
      </c>
      <c r="BL114" s="18" t="s">
        <v>950</v>
      </c>
      <c r="BM114" s="144" t="s">
        <v>2699</v>
      </c>
    </row>
    <row r="115" spans="2:65" s="1" customFormat="1" ht="19.5">
      <c r="B115" s="33"/>
      <c r="D115" s="146" t="s">
        <v>226</v>
      </c>
      <c r="F115" s="147" t="s">
        <v>2700</v>
      </c>
      <c r="I115" s="148"/>
      <c r="L115" s="33"/>
      <c r="M115" s="149"/>
      <c r="T115" s="54"/>
      <c r="AT115" s="18" t="s">
        <v>226</v>
      </c>
      <c r="AU115" s="18" t="s">
        <v>83</v>
      </c>
    </row>
    <row r="116" spans="2:65" s="1" customFormat="1" ht="16.5" customHeight="1">
      <c r="B116" s="33"/>
      <c r="C116" s="133" t="s">
        <v>347</v>
      </c>
      <c r="D116" s="133" t="s">
        <v>220</v>
      </c>
      <c r="E116" s="134" t="s">
        <v>2701</v>
      </c>
      <c r="F116" s="135" t="s">
        <v>2702</v>
      </c>
      <c r="G116" s="136" t="s">
        <v>949</v>
      </c>
      <c r="H116" s="137">
        <v>3</v>
      </c>
      <c r="I116" s="138"/>
      <c r="J116" s="139">
        <f>ROUND(I116*H116,2)</f>
        <v>0</v>
      </c>
      <c r="K116" s="135" t="s">
        <v>19</v>
      </c>
      <c r="L116" s="33"/>
      <c r="M116" s="140" t="s">
        <v>19</v>
      </c>
      <c r="N116" s="141" t="s">
        <v>46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950</v>
      </c>
      <c r="AT116" s="144" t="s">
        <v>220</v>
      </c>
      <c r="AU116" s="144" t="s">
        <v>83</v>
      </c>
      <c r="AY116" s="18" t="s">
        <v>218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83</v>
      </c>
      <c r="BK116" s="145">
        <f>ROUND(I116*H116,2)</f>
        <v>0</v>
      </c>
      <c r="BL116" s="18" t="s">
        <v>950</v>
      </c>
      <c r="BM116" s="144" t="s">
        <v>2703</v>
      </c>
    </row>
    <row r="117" spans="2:65" s="1" customFormat="1" ht="19.5">
      <c r="B117" s="33"/>
      <c r="D117" s="146" t="s">
        <v>226</v>
      </c>
      <c r="F117" s="147" t="s">
        <v>2704</v>
      </c>
      <c r="I117" s="148"/>
      <c r="L117" s="33"/>
      <c r="M117" s="149"/>
      <c r="T117" s="54"/>
      <c r="AT117" s="18" t="s">
        <v>226</v>
      </c>
      <c r="AU117" s="18" t="s">
        <v>83</v>
      </c>
    </row>
    <row r="118" spans="2:65" s="1" customFormat="1" ht="16.5" customHeight="1">
      <c r="B118" s="33"/>
      <c r="C118" s="133" t="s">
        <v>354</v>
      </c>
      <c r="D118" s="133" t="s">
        <v>220</v>
      </c>
      <c r="E118" s="134" t="s">
        <v>2705</v>
      </c>
      <c r="F118" s="135" t="s">
        <v>2706</v>
      </c>
      <c r="G118" s="136" t="s">
        <v>949</v>
      </c>
      <c r="H118" s="137">
        <v>20</v>
      </c>
      <c r="I118" s="138"/>
      <c r="J118" s="139">
        <f>ROUND(I118*H118,2)</f>
        <v>0</v>
      </c>
      <c r="K118" s="135" t="s">
        <v>19</v>
      </c>
      <c r="L118" s="33"/>
      <c r="M118" s="140" t="s">
        <v>19</v>
      </c>
      <c r="N118" s="141" t="s">
        <v>46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950</v>
      </c>
      <c r="AT118" s="144" t="s">
        <v>220</v>
      </c>
      <c r="AU118" s="144" t="s">
        <v>83</v>
      </c>
      <c r="AY118" s="18" t="s">
        <v>218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83</v>
      </c>
      <c r="BK118" s="145">
        <f>ROUND(I118*H118,2)</f>
        <v>0</v>
      </c>
      <c r="BL118" s="18" t="s">
        <v>950</v>
      </c>
      <c r="BM118" s="144" t="s">
        <v>2707</v>
      </c>
    </row>
    <row r="119" spans="2:65" s="1" customFormat="1" ht="48.75">
      <c r="B119" s="33"/>
      <c r="D119" s="146" t="s">
        <v>226</v>
      </c>
      <c r="F119" s="147" t="s">
        <v>2708</v>
      </c>
      <c r="I119" s="148"/>
      <c r="L119" s="33"/>
      <c r="M119" s="149"/>
      <c r="T119" s="54"/>
      <c r="AT119" s="18" t="s">
        <v>226</v>
      </c>
      <c r="AU119" s="18" t="s">
        <v>83</v>
      </c>
    </row>
    <row r="120" spans="2:65" s="1" customFormat="1" ht="16.5" customHeight="1">
      <c r="B120" s="33"/>
      <c r="C120" s="133" t="s">
        <v>361</v>
      </c>
      <c r="D120" s="133" t="s">
        <v>220</v>
      </c>
      <c r="E120" s="134" t="s">
        <v>2709</v>
      </c>
      <c r="F120" s="135" t="s">
        <v>2710</v>
      </c>
      <c r="G120" s="136" t="s">
        <v>957</v>
      </c>
      <c r="H120" s="137">
        <v>1</v>
      </c>
      <c r="I120" s="138"/>
      <c r="J120" s="139">
        <f>ROUND(I120*H120,2)</f>
        <v>0</v>
      </c>
      <c r="K120" s="135" t="s">
        <v>19</v>
      </c>
      <c r="L120" s="33"/>
      <c r="M120" s="140" t="s">
        <v>19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950</v>
      </c>
      <c r="AT120" s="144" t="s">
        <v>220</v>
      </c>
      <c r="AU120" s="144" t="s">
        <v>83</v>
      </c>
      <c r="AY120" s="18" t="s">
        <v>218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83</v>
      </c>
      <c r="BK120" s="145">
        <f>ROUND(I120*H120,2)</f>
        <v>0</v>
      </c>
      <c r="BL120" s="18" t="s">
        <v>950</v>
      </c>
      <c r="BM120" s="144" t="s">
        <v>2711</v>
      </c>
    </row>
    <row r="121" spans="2:65" s="1" customFormat="1" ht="48.75">
      <c r="B121" s="33"/>
      <c r="D121" s="146" t="s">
        <v>226</v>
      </c>
      <c r="F121" s="147" t="s">
        <v>2712</v>
      </c>
      <c r="I121" s="148"/>
      <c r="L121" s="33"/>
      <c r="M121" s="149"/>
      <c r="T121" s="54"/>
      <c r="AT121" s="18" t="s">
        <v>226</v>
      </c>
      <c r="AU121" s="18" t="s">
        <v>83</v>
      </c>
    </row>
    <row r="122" spans="2:65" s="1" customFormat="1" ht="16.5" customHeight="1">
      <c r="B122" s="33"/>
      <c r="C122" s="133" t="s">
        <v>8</v>
      </c>
      <c r="D122" s="133" t="s">
        <v>220</v>
      </c>
      <c r="E122" s="134" t="s">
        <v>2713</v>
      </c>
      <c r="F122" s="135" t="s">
        <v>2714</v>
      </c>
      <c r="G122" s="136" t="s">
        <v>957</v>
      </c>
      <c r="H122" s="137">
        <v>1</v>
      </c>
      <c r="I122" s="138"/>
      <c r="J122" s="139">
        <f>ROUND(I122*H122,2)</f>
        <v>0</v>
      </c>
      <c r="K122" s="135" t="s">
        <v>19</v>
      </c>
      <c r="L122" s="33"/>
      <c r="M122" s="140" t="s">
        <v>19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950</v>
      </c>
      <c r="AT122" s="144" t="s">
        <v>220</v>
      </c>
      <c r="AU122" s="144" t="s">
        <v>83</v>
      </c>
      <c r="AY122" s="18" t="s">
        <v>218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83</v>
      </c>
      <c r="BK122" s="145">
        <f>ROUND(I122*H122,2)</f>
        <v>0</v>
      </c>
      <c r="BL122" s="18" t="s">
        <v>950</v>
      </c>
      <c r="BM122" s="144" t="s">
        <v>2715</v>
      </c>
    </row>
    <row r="123" spans="2:65" s="1" customFormat="1" ht="117">
      <c r="B123" s="33"/>
      <c r="D123" s="146" t="s">
        <v>226</v>
      </c>
      <c r="F123" s="147" t="s">
        <v>2716</v>
      </c>
      <c r="I123" s="148"/>
      <c r="L123" s="33"/>
      <c r="M123" s="149"/>
      <c r="T123" s="54"/>
      <c r="AT123" s="18" t="s">
        <v>226</v>
      </c>
      <c r="AU123" s="18" t="s">
        <v>83</v>
      </c>
    </row>
    <row r="124" spans="2:65" s="1" customFormat="1" ht="16.5" customHeight="1">
      <c r="B124" s="33"/>
      <c r="C124" s="133" t="s">
        <v>375</v>
      </c>
      <c r="D124" s="133" t="s">
        <v>220</v>
      </c>
      <c r="E124" s="134" t="s">
        <v>2717</v>
      </c>
      <c r="F124" s="135" t="s">
        <v>2718</v>
      </c>
      <c r="G124" s="136" t="s">
        <v>957</v>
      </c>
      <c r="H124" s="137">
        <v>1</v>
      </c>
      <c r="I124" s="138"/>
      <c r="J124" s="139">
        <f>ROUND(I124*H124,2)</f>
        <v>0</v>
      </c>
      <c r="K124" s="135" t="s">
        <v>19</v>
      </c>
      <c r="L124" s="33"/>
      <c r="M124" s="140" t="s">
        <v>19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950</v>
      </c>
      <c r="AT124" s="144" t="s">
        <v>220</v>
      </c>
      <c r="AU124" s="144" t="s">
        <v>83</v>
      </c>
      <c r="AY124" s="18" t="s">
        <v>218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83</v>
      </c>
      <c r="BK124" s="145">
        <f>ROUND(I124*H124,2)</f>
        <v>0</v>
      </c>
      <c r="BL124" s="18" t="s">
        <v>950</v>
      </c>
      <c r="BM124" s="144" t="s">
        <v>2719</v>
      </c>
    </row>
    <row r="125" spans="2:65" s="1" customFormat="1" ht="107.25">
      <c r="B125" s="33"/>
      <c r="D125" s="146" t="s">
        <v>226</v>
      </c>
      <c r="F125" s="147" t="s">
        <v>2720</v>
      </c>
      <c r="I125" s="148"/>
      <c r="L125" s="33"/>
      <c r="M125" s="149"/>
      <c r="T125" s="54"/>
      <c r="AT125" s="18" t="s">
        <v>226</v>
      </c>
      <c r="AU125" s="18" t="s">
        <v>83</v>
      </c>
    </row>
    <row r="126" spans="2:65" s="1" customFormat="1" ht="16.5" customHeight="1">
      <c r="B126" s="33"/>
      <c r="C126" s="133" t="s">
        <v>382</v>
      </c>
      <c r="D126" s="133" t="s">
        <v>220</v>
      </c>
      <c r="E126" s="134" t="s">
        <v>2721</v>
      </c>
      <c r="F126" s="135" t="s">
        <v>2722</v>
      </c>
      <c r="G126" s="136" t="s">
        <v>957</v>
      </c>
      <c r="H126" s="137">
        <v>1</v>
      </c>
      <c r="I126" s="138"/>
      <c r="J126" s="139">
        <f>ROUND(I126*H126,2)</f>
        <v>0</v>
      </c>
      <c r="K126" s="135" t="s">
        <v>19</v>
      </c>
      <c r="L126" s="33"/>
      <c r="M126" s="140" t="s">
        <v>19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950</v>
      </c>
      <c r="AT126" s="144" t="s">
        <v>220</v>
      </c>
      <c r="AU126" s="144" t="s">
        <v>83</v>
      </c>
      <c r="AY126" s="18" t="s">
        <v>218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83</v>
      </c>
      <c r="BK126" s="145">
        <f>ROUND(I126*H126,2)</f>
        <v>0</v>
      </c>
      <c r="BL126" s="18" t="s">
        <v>950</v>
      </c>
      <c r="BM126" s="144" t="s">
        <v>2723</v>
      </c>
    </row>
    <row r="127" spans="2:65" s="1" customFormat="1" ht="117">
      <c r="B127" s="33"/>
      <c r="D127" s="146" t="s">
        <v>226</v>
      </c>
      <c r="F127" s="147" t="s">
        <v>2724</v>
      </c>
      <c r="I127" s="148"/>
      <c r="L127" s="33"/>
      <c r="M127" s="149"/>
      <c r="T127" s="54"/>
      <c r="AT127" s="18" t="s">
        <v>226</v>
      </c>
      <c r="AU127" s="18" t="s">
        <v>83</v>
      </c>
    </row>
    <row r="128" spans="2:65" s="1" customFormat="1" ht="16.5" customHeight="1">
      <c r="B128" s="33"/>
      <c r="C128" s="133" t="s">
        <v>391</v>
      </c>
      <c r="D128" s="133" t="s">
        <v>220</v>
      </c>
      <c r="E128" s="134" t="s">
        <v>2725</v>
      </c>
      <c r="F128" s="135" t="s">
        <v>2726</v>
      </c>
      <c r="G128" s="136" t="s">
        <v>957</v>
      </c>
      <c r="H128" s="137">
        <v>1</v>
      </c>
      <c r="I128" s="138"/>
      <c r="J128" s="139">
        <f>ROUND(I128*H128,2)</f>
        <v>0</v>
      </c>
      <c r="K128" s="135" t="s">
        <v>19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950</v>
      </c>
      <c r="AT128" s="144" t="s">
        <v>220</v>
      </c>
      <c r="AU128" s="144" t="s">
        <v>83</v>
      </c>
      <c r="AY128" s="18" t="s">
        <v>218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83</v>
      </c>
      <c r="BK128" s="145">
        <f>ROUND(I128*H128,2)</f>
        <v>0</v>
      </c>
      <c r="BL128" s="18" t="s">
        <v>950</v>
      </c>
      <c r="BM128" s="144" t="s">
        <v>2727</v>
      </c>
    </row>
    <row r="129" spans="2:65" s="1" customFormat="1" ht="185.25">
      <c r="B129" s="33"/>
      <c r="D129" s="146" t="s">
        <v>226</v>
      </c>
      <c r="F129" s="147" t="s">
        <v>2728</v>
      </c>
      <c r="I129" s="148"/>
      <c r="L129" s="33"/>
      <c r="M129" s="149"/>
      <c r="T129" s="54"/>
      <c r="AT129" s="18" t="s">
        <v>226</v>
      </c>
      <c r="AU129" s="18" t="s">
        <v>83</v>
      </c>
    </row>
    <row r="130" spans="2:65" s="1" customFormat="1" ht="16.5" customHeight="1">
      <c r="B130" s="33"/>
      <c r="C130" s="133" t="s">
        <v>398</v>
      </c>
      <c r="D130" s="133" t="s">
        <v>220</v>
      </c>
      <c r="E130" s="134" t="s">
        <v>2729</v>
      </c>
      <c r="F130" s="135" t="s">
        <v>2730</v>
      </c>
      <c r="G130" s="136" t="s">
        <v>957</v>
      </c>
      <c r="H130" s="137">
        <v>1</v>
      </c>
      <c r="I130" s="138"/>
      <c r="J130" s="139">
        <f>ROUND(I130*H130,2)</f>
        <v>0</v>
      </c>
      <c r="K130" s="135" t="s">
        <v>19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950</v>
      </c>
      <c r="AT130" s="144" t="s">
        <v>220</v>
      </c>
      <c r="AU130" s="144" t="s">
        <v>83</v>
      </c>
      <c r="AY130" s="18" t="s">
        <v>218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83</v>
      </c>
      <c r="BK130" s="145">
        <f>ROUND(I130*H130,2)</f>
        <v>0</v>
      </c>
      <c r="BL130" s="18" t="s">
        <v>950</v>
      </c>
      <c r="BM130" s="144" t="s">
        <v>2731</v>
      </c>
    </row>
    <row r="131" spans="2:65" s="1" customFormat="1" ht="58.5">
      <c r="B131" s="33"/>
      <c r="D131" s="146" t="s">
        <v>226</v>
      </c>
      <c r="F131" s="147" t="s">
        <v>2732</v>
      </c>
      <c r="I131" s="148"/>
      <c r="L131" s="33"/>
      <c r="M131" s="149"/>
      <c r="T131" s="54"/>
      <c r="AT131" s="18" t="s">
        <v>226</v>
      </c>
      <c r="AU131" s="18" t="s">
        <v>83</v>
      </c>
    </row>
    <row r="132" spans="2:65" s="1" customFormat="1" ht="16.5" customHeight="1">
      <c r="B132" s="33"/>
      <c r="C132" s="133" t="s">
        <v>416</v>
      </c>
      <c r="D132" s="133" t="s">
        <v>220</v>
      </c>
      <c r="E132" s="134" t="s">
        <v>2733</v>
      </c>
      <c r="F132" s="135" t="s">
        <v>2734</v>
      </c>
      <c r="G132" s="136" t="s">
        <v>949</v>
      </c>
      <c r="H132" s="137">
        <v>1</v>
      </c>
      <c r="I132" s="138"/>
      <c r="J132" s="139">
        <f>ROUND(I132*H132,2)</f>
        <v>0</v>
      </c>
      <c r="K132" s="135" t="s">
        <v>19</v>
      </c>
      <c r="L132" s="33"/>
      <c r="M132" s="140" t="s">
        <v>19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950</v>
      </c>
      <c r="AT132" s="144" t="s">
        <v>220</v>
      </c>
      <c r="AU132" s="144" t="s">
        <v>83</v>
      </c>
      <c r="AY132" s="18" t="s">
        <v>218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83</v>
      </c>
      <c r="BK132" s="145">
        <f>ROUND(I132*H132,2)</f>
        <v>0</v>
      </c>
      <c r="BL132" s="18" t="s">
        <v>950</v>
      </c>
      <c r="BM132" s="144" t="s">
        <v>2735</v>
      </c>
    </row>
    <row r="133" spans="2:65" s="1" customFormat="1" ht="11.25">
      <c r="B133" s="33"/>
      <c r="D133" s="146" t="s">
        <v>226</v>
      </c>
      <c r="F133" s="147" t="s">
        <v>2734</v>
      </c>
      <c r="I133" s="148"/>
      <c r="L133" s="33"/>
      <c r="M133" s="149"/>
      <c r="T133" s="54"/>
      <c r="AT133" s="18" t="s">
        <v>226</v>
      </c>
      <c r="AU133" s="18" t="s">
        <v>83</v>
      </c>
    </row>
    <row r="134" spans="2:65" s="1" customFormat="1" ht="16.5" customHeight="1">
      <c r="B134" s="33"/>
      <c r="C134" s="133" t="s">
        <v>7</v>
      </c>
      <c r="D134" s="133" t="s">
        <v>220</v>
      </c>
      <c r="E134" s="134" t="s">
        <v>2736</v>
      </c>
      <c r="F134" s="135" t="s">
        <v>2737</v>
      </c>
      <c r="G134" s="136" t="s">
        <v>957</v>
      </c>
      <c r="H134" s="137">
        <v>1</v>
      </c>
      <c r="I134" s="138"/>
      <c r="J134" s="139">
        <f>ROUND(I134*H134,2)</f>
        <v>0</v>
      </c>
      <c r="K134" s="135" t="s">
        <v>19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950</v>
      </c>
      <c r="AT134" s="144" t="s">
        <v>220</v>
      </c>
      <c r="AU134" s="144" t="s">
        <v>83</v>
      </c>
      <c r="AY134" s="18" t="s">
        <v>218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83</v>
      </c>
      <c r="BK134" s="145">
        <f>ROUND(I134*H134,2)</f>
        <v>0</v>
      </c>
      <c r="BL134" s="18" t="s">
        <v>950</v>
      </c>
      <c r="BM134" s="144" t="s">
        <v>2738</v>
      </c>
    </row>
    <row r="135" spans="2:65" s="1" customFormat="1" ht="11.25">
      <c r="B135" s="33"/>
      <c r="D135" s="146" t="s">
        <v>226</v>
      </c>
      <c r="F135" s="147" t="s">
        <v>2737</v>
      </c>
      <c r="I135" s="148"/>
      <c r="L135" s="33"/>
      <c r="M135" s="149"/>
      <c r="T135" s="54"/>
      <c r="AT135" s="18" t="s">
        <v>226</v>
      </c>
      <c r="AU135" s="18" t="s">
        <v>83</v>
      </c>
    </row>
    <row r="136" spans="2:65" s="1" customFormat="1" ht="16.5" customHeight="1">
      <c r="B136" s="33"/>
      <c r="C136" s="133" t="s">
        <v>429</v>
      </c>
      <c r="D136" s="133" t="s">
        <v>220</v>
      </c>
      <c r="E136" s="134" t="s">
        <v>2739</v>
      </c>
      <c r="F136" s="135" t="s">
        <v>2740</v>
      </c>
      <c r="G136" s="136" t="s">
        <v>949</v>
      </c>
      <c r="H136" s="137">
        <v>1</v>
      </c>
      <c r="I136" s="138"/>
      <c r="J136" s="139">
        <f>ROUND(I136*H136,2)</f>
        <v>0</v>
      </c>
      <c r="K136" s="135" t="s">
        <v>19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950</v>
      </c>
      <c r="AT136" s="144" t="s">
        <v>220</v>
      </c>
      <c r="AU136" s="144" t="s">
        <v>83</v>
      </c>
      <c r="AY136" s="18" t="s">
        <v>218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83</v>
      </c>
      <c r="BK136" s="145">
        <f>ROUND(I136*H136,2)</f>
        <v>0</v>
      </c>
      <c r="BL136" s="18" t="s">
        <v>950</v>
      </c>
      <c r="BM136" s="144" t="s">
        <v>2741</v>
      </c>
    </row>
    <row r="137" spans="2:65" s="1" customFormat="1" ht="11.25">
      <c r="B137" s="33"/>
      <c r="D137" s="146" t="s">
        <v>226</v>
      </c>
      <c r="F137" s="147" t="s">
        <v>2740</v>
      </c>
      <c r="I137" s="148"/>
      <c r="L137" s="33"/>
      <c r="M137" s="149"/>
      <c r="T137" s="54"/>
      <c r="AT137" s="18" t="s">
        <v>226</v>
      </c>
      <c r="AU137" s="18" t="s">
        <v>83</v>
      </c>
    </row>
    <row r="138" spans="2:65" s="1" customFormat="1" ht="16.5" customHeight="1">
      <c r="B138" s="33"/>
      <c r="C138" s="133" t="s">
        <v>438</v>
      </c>
      <c r="D138" s="133" t="s">
        <v>220</v>
      </c>
      <c r="E138" s="134" t="s">
        <v>2742</v>
      </c>
      <c r="F138" s="135" t="s">
        <v>2743</v>
      </c>
      <c r="G138" s="136" t="s">
        <v>949</v>
      </c>
      <c r="H138" s="137">
        <v>1</v>
      </c>
      <c r="I138" s="138"/>
      <c r="J138" s="139">
        <f>ROUND(I138*H138,2)</f>
        <v>0</v>
      </c>
      <c r="K138" s="135" t="s">
        <v>19</v>
      </c>
      <c r="L138" s="33"/>
      <c r="M138" s="140" t="s">
        <v>19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950</v>
      </c>
      <c r="AT138" s="144" t="s">
        <v>220</v>
      </c>
      <c r="AU138" s="144" t="s">
        <v>83</v>
      </c>
      <c r="AY138" s="18" t="s">
        <v>218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83</v>
      </c>
      <c r="BK138" s="145">
        <f>ROUND(I138*H138,2)</f>
        <v>0</v>
      </c>
      <c r="BL138" s="18" t="s">
        <v>950</v>
      </c>
      <c r="BM138" s="144" t="s">
        <v>2744</v>
      </c>
    </row>
    <row r="139" spans="2:65" s="1" customFormat="1" ht="11.25">
      <c r="B139" s="33"/>
      <c r="D139" s="146" t="s">
        <v>226</v>
      </c>
      <c r="F139" s="147" t="s">
        <v>2743</v>
      </c>
      <c r="I139" s="148"/>
      <c r="L139" s="33"/>
      <c r="M139" s="198"/>
      <c r="N139" s="199"/>
      <c r="O139" s="199"/>
      <c r="P139" s="199"/>
      <c r="Q139" s="199"/>
      <c r="R139" s="199"/>
      <c r="S139" s="199"/>
      <c r="T139" s="200"/>
      <c r="AT139" s="18" t="s">
        <v>226</v>
      </c>
      <c r="AU139" s="18" t="s">
        <v>83</v>
      </c>
    </row>
    <row r="140" spans="2:65" s="1" customFormat="1" ht="6.95" customHeight="1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33"/>
    </row>
  </sheetData>
  <sheetProtection algorithmName="SHA-512" hashValue="6TLCnY/Q2bnLkFrAB1bQWIuBs9UCwO4AefSq8isPAaIJ8qgn4R5VLeCKImz1WxiK2TwJYoDJSV7C4d4r6X5o7w==" saltValue="fQVrSvRWRRJpDqN6Ydi3f8slP5IxrZ50hnTYn8djL6glUB6kWYwCS5ECDkkkcUdgbWbz5dsJ4QmeV+5/+tT39g==" spinCount="100000" sheet="1" objects="1" scenarios="1" formatColumns="0" formatRows="0" autoFilter="0"/>
  <autoFilter ref="C91:K139" xr:uid="{00000000-0009-0000-0000-000009000000}"/>
  <mergeCells count="15">
    <mergeCell ref="E78:H78"/>
    <mergeCell ref="E82:H82"/>
    <mergeCell ref="E80:H80"/>
    <mergeCell ref="E84:H84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120</v>
      </c>
      <c r="AZ2" s="91" t="s">
        <v>1100</v>
      </c>
      <c r="BA2" s="91" t="s">
        <v>1101</v>
      </c>
      <c r="BB2" s="91" t="s">
        <v>151</v>
      </c>
      <c r="BC2" s="91" t="s">
        <v>2745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1103</v>
      </c>
      <c r="BA3" s="91" t="s">
        <v>1104</v>
      </c>
      <c r="BB3" s="91" t="s">
        <v>151</v>
      </c>
      <c r="BC3" s="91" t="s">
        <v>2746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1515</v>
      </c>
      <c r="BA4" s="91" t="s">
        <v>1516</v>
      </c>
      <c r="BB4" s="91" t="s">
        <v>151</v>
      </c>
      <c r="BC4" s="91" t="s">
        <v>2747</v>
      </c>
      <c r="BD4" s="91" t="s">
        <v>85</v>
      </c>
    </row>
    <row r="5" spans="2:56" ht="6.95" customHeight="1">
      <c r="B5" s="21"/>
      <c r="L5" s="21"/>
      <c r="AZ5" s="91" t="s">
        <v>1106</v>
      </c>
      <c r="BA5" s="91" t="s">
        <v>1107</v>
      </c>
      <c r="BB5" s="91" t="s">
        <v>147</v>
      </c>
      <c r="BC5" s="91" t="s">
        <v>2748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2749</v>
      </c>
      <c r="BA6" s="91" t="s">
        <v>2750</v>
      </c>
      <c r="BB6" s="91" t="s">
        <v>151</v>
      </c>
      <c r="BC6" s="91" t="s">
        <v>2751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1109</v>
      </c>
      <c r="BA7" s="91" t="s">
        <v>1110</v>
      </c>
      <c r="BB7" s="91" t="s">
        <v>151</v>
      </c>
      <c r="BC7" s="91" t="s">
        <v>2752</v>
      </c>
      <c r="BD7" s="91" t="s">
        <v>85</v>
      </c>
    </row>
    <row r="8" spans="2:56" ht="12" customHeight="1">
      <c r="B8" s="21"/>
      <c r="D8" s="28" t="s">
        <v>166</v>
      </c>
      <c r="L8" s="21"/>
      <c r="AZ8" s="91" t="s">
        <v>1118</v>
      </c>
      <c r="BA8" s="91" t="s">
        <v>1119</v>
      </c>
      <c r="BB8" s="91" t="s">
        <v>157</v>
      </c>
      <c r="BC8" s="91" t="s">
        <v>2753</v>
      </c>
      <c r="BD8" s="91" t="s">
        <v>85</v>
      </c>
    </row>
    <row r="9" spans="2:56" s="1" customFormat="1" ht="16.5" customHeight="1">
      <c r="B9" s="33"/>
      <c r="E9" s="336" t="s">
        <v>878</v>
      </c>
      <c r="F9" s="338"/>
      <c r="G9" s="338"/>
      <c r="H9" s="338"/>
      <c r="L9" s="33"/>
    </row>
    <row r="10" spans="2:56" s="1" customFormat="1" ht="12" customHeight="1">
      <c r="B10" s="33"/>
      <c r="D10" s="28" t="s">
        <v>879</v>
      </c>
      <c r="L10" s="33"/>
    </row>
    <row r="11" spans="2:56" s="1" customFormat="1" ht="16.5" customHeight="1">
      <c r="B11" s="33"/>
      <c r="E11" s="299" t="s">
        <v>2754</v>
      </c>
      <c r="F11" s="338"/>
      <c r="G11" s="338"/>
      <c r="H11" s="33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ROUND(J91,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ROUND((SUM(BE91:BE321)),  2)</f>
        <v>0</v>
      </c>
      <c r="I35" s="95">
        <v>0.21</v>
      </c>
      <c r="J35" s="84">
        <f>ROUND(((SUM(BE91:BE321))*I35),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ROUND((SUM(BF91:BF321)),  2)</f>
        <v>0</v>
      </c>
      <c r="I36" s="95">
        <v>0.15</v>
      </c>
      <c r="J36" s="84">
        <f>ROUND(((SUM(BF91:BF321))*I36),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ROUND((SUM(BG91:BG321)),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ROUND((SUM(BH91:BH321)),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ROUND((SUM(BI91:BI321)),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03 - Výtokový objekt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J91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195</v>
      </c>
      <c r="E64" s="107"/>
      <c r="F64" s="107"/>
      <c r="G64" s="107"/>
      <c r="H64" s="107"/>
      <c r="I64" s="107"/>
      <c r="J64" s="108">
        <f>J92</f>
        <v>0</v>
      </c>
      <c r="L64" s="105"/>
    </row>
    <row r="65" spans="2:12" s="9" customFormat="1" ht="19.899999999999999" customHeight="1">
      <c r="B65" s="109"/>
      <c r="D65" s="110" t="s">
        <v>1124</v>
      </c>
      <c r="E65" s="111"/>
      <c r="F65" s="111"/>
      <c r="G65" s="111"/>
      <c r="H65" s="111"/>
      <c r="I65" s="111"/>
      <c r="J65" s="112">
        <f>J93</f>
        <v>0</v>
      </c>
      <c r="L65" s="109"/>
    </row>
    <row r="66" spans="2:12" s="9" customFormat="1" ht="19.899999999999999" customHeight="1">
      <c r="B66" s="109"/>
      <c r="D66" s="110" t="s">
        <v>1125</v>
      </c>
      <c r="E66" s="111"/>
      <c r="F66" s="111"/>
      <c r="G66" s="111"/>
      <c r="H66" s="111"/>
      <c r="I66" s="111"/>
      <c r="J66" s="112">
        <f>J230</f>
        <v>0</v>
      </c>
      <c r="L66" s="109"/>
    </row>
    <row r="67" spans="2:12" s="9" customFormat="1" ht="19.899999999999999" customHeight="1">
      <c r="B67" s="109"/>
      <c r="D67" s="110" t="s">
        <v>198</v>
      </c>
      <c r="E67" s="111"/>
      <c r="F67" s="111"/>
      <c r="G67" s="111"/>
      <c r="H67" s="111"/>
      <c r="I67" s="111"/>
      <c r="J67" s="112">
        <f>J251</f>
        <v>0</v>
      </c>
      <c r="L67" s="109"/>
    </row>
    <row r="68" spans="2:12" s="8" customFormat="1" ht="24.95" customHeight="1">
      <c r="B68" s="105"/>
      <c r="D68" s="106" t="s">
        <v>201</v>
      </c>
      <c r="E68" s="107"/>
      <c r="F68" s="107"/>
      <c r="G68" s="107"/>
      <c r="H68" s="107"/>
      <c r="I68" s="107"/>
      <c r="J68" s="108">
        <f>J309</f>
        <v>0</v>
      </c>
      <c r="L68" s="105"/>
    </row>
    <row r="69" spans="2:12" s="9" customFormat="1" ht="19.899999999999999" customHeight="1">
      <c r="B69" s="109"/>
      <c r="D69" s="110" t="s">
        <v>202</v>
      </c>
      <c r="E69" s="111"/>
      <c r="F69" s="111"/>
      <c r="G69" s="111"/>
      <c r="H69" s="111"/>
      <c r="I69" s="111"/>
      <c r="J69" s="112">
        <f>J310</f>
        <v>0</v>
      </c>
      <c r="L69" s="109"/>
    </row>
    <row r="70" spans="2:12" s="1" customFormat="1" ht="21.75" customHeight="1">
      <c r="B70" s="33"/>
      <c r="L70" s="33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>
      <c r="B76" s="33"/>
      <c r="C76" s="22" t="s">
        <v>203</v>
      </c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16</v>
      </c>
      <c r="L78" s="33"/>
    </row>
    <row r="79" spans="2:12" s="1" customFormat="1" ht="16.5" customHeight="1">
      <c r="B79" s="33"/>
      <c r="E79" s="336" t="str">
        <f>E7</f>
        <v>MVE jez Rajhrad vč. rekonstrukce jezu a rybího přechodu</v>
      </c>
      <c r="F79" s="337"/>
      <c r="G79" s="337"/>
      <c r="H79" s="337"/>
      <c r="L79" s="33"/>
    </row>
    <row r="80" spans="2:12" ht="12" customHeight="1">
      <c r="B80" s="21"/>
      <c r="C80" s="28" t="s">
        <v>166</v>
      </c>
      <c r="L80" s="21"/>
    </row>
    <row r="81" spans="2:65" s="1" customFormat="1" ht="16.5" customHeight="1">
      <c r="B81" s="33"/>
      <c r="E81" s="336" t="s">
        <v>878</v>
      </c>
      <c r="F81" s="338"/>
      <c r="G81" s="338"/>
      <c r="H81" s="338"/>
      <c r="L81" s="33"/>
    </row>
    <row r="82" spans="2:65" s="1" customFormat="1" ht="12" customHeight="1">
      <c r="B82" s="33"/>
      <c r="C82" s="28" t="s">
        <v>879</v>
      </c>
      <c r="L82" s="33"/>
    </row>
    <row r="83" spans="2:65" s="1" customFormat="1" ht="16.5" customHeight="1">
      <c r="B83" s="33"/>
      <c r="E83" s="299" t="str">
        <f>E11</f>
        <v>SO 03 - Výtokový objekt</v>
      </c>
      <c r="F83" s="338"/>
      <c r="G83" s="338"/>
      <c r="H83" s="338"/>
      <c r="L83" s="33"/>
    </row>
    <row r="84" spans="2:65" s="1" customFormat="1" ht="6.95" customHeight="1">
      <c r="B84" s="33"/>
      <c r="L84" s="33"/>
    </row>
    <row r="85" spans="2:65" s="1" customFormat="1" ht="12" customHeight="1">
      <c r="B85" s="33"/>
      <c r="C85" s="28" t="s">
        <v>21</v>
      </c>
      <c r="F85" s="26" t="str">
        <f>F14</f>
        <v xml:space="preserve">Svratka, říční km 29,430 – jez </v>
      </c>
      <c r="I85" s="28" t="s">
        <v>23</v>
      </c>
      <c r="J85" s="50">
        <f>IF(J14="","",J14)</f>
        <v>45461</v>
      </c>
      <c r="L85" s="33"/>
    </row>
    <row r="86" spans="2:65" s="1" customFormat="1" ht="6.95" customHeight="1">
      <c r="B86" s="33"/>
      <c r="L86" s="33"/>
    </row>
    <row r="87" spans="2:65" s="1" customFormat="1" ht="15.2" customHeight="1">
      <c r="B87" s="33"/>
      <c r="C87" s="28" t="s">
        <v>24</v>
      </c>
      <c r="F87" s="26" t="str">
        <f>E17</f>
        <v>Povodí Moravy, státní podnik</v>
      </c>
      <c r="I87" s="28" t="s">
        <v>32</v>
      </c>
      <c r="J87" s="31" t="str">
        <f>E23</f>
        <v>AQUATIS a. s.</v>
      </c>
      <c r="L87" s="33"/>
    </row>
    <row r="88" spans="2:65" s="1" customFormat="1" ht="15.2" customHeight="1">
      <c r="B88" s="33"/>
      <c r="C88" s="28" t="s">
        <v>30</v>
      </c>
      <c r="F88" s="26" t="str">
        <f>IF(E20="","",E20)</f>
        <v>Vyplň údaj</v>
      </c>
      <c r="I88" s="28" t="s">
        <v>37</v>
      </c>
      <c r="J88" s="31" t="str">
        <f>E26</f>
        <v>Bc. Aneta Patková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3"/>
      <c r="C90" s="114" t="s">
        <v>204</v>
      </c>
      <c r="D90" s="115" t="s">
        <v>60</v>
      </c>
      <c r="E90" s="115" t="s">
        <v>56</v>
      </c>
      <c r="F90" s="115" t="s">
        <v>57</v>
      </c>
      <c r="G90" s="115" t="s">
        <v>205</v>
      </c>
      <c r="H90" s="115" t="s">
        <v>206</v>
      </c>
      <c r="I90" s="115" t="s">
        <v>207</v>
      </c>
      <c r="J90" s="115" t="s">
        <v>193</v>
      </c>
      <c r="K90" s="116" t="s">
        <v>208</v>
      </c>
      <c r="L90" s="113"/>
      <c r="M90" s="57" t="s">
        <v>19</v>
      </c>
      <c r="N90" s="58" t="s">
        <v>45</v>
      </c>
      <c r="O90" s="58" t="s">
        <v>209</v>
      </c>
      <c r="P90" s="58" t="s">
        <v>210</v>
      </c>
      <c r="Q90" s="58" t="s">
        <v>211</v>
      </c>
      <c r="R90" s="58" t="s">
        <v>212</v>
      </c>
      <c r="S90" s="58" t="s">
        <v>213</v>
      </c>
      <c r="T90" s="59" t="s">
        <v>214</v>
      </c>
    </row>
    <row r="91" spans="2:65" s="1" customFormat="1" ht="22.9" customHeight="1">
      <c r="B91" s="33"/>
      <c r="C91" s="62" t="s">
        <v>215</v>
      </c>
      <c r="J91" s="117">
        <f>BK91</f>
        <v>0</v>
      </c>
      <c r="L91" s="33"/>
      <c r="M91" s="60"/>
      <c r="N91" s="51"/>
      <c r="O91" s="51"/>
      <c r="P91" s="118">
        <f>P92+P309</f>
        <v>0</v>
      </c>
      <c r="Q91" s="51"/>
      <c r="R91" s="118">
        <f>R92+R309</f>
        <v>59.292132639999998</v>
      </c>
      <c r="S91" s="51"/>
      <c r="T91" s="119">
        <f>T92+T309</f>
        <v>0</v>
      </c>
      <c r="AT91" s="18" t="s">
        <v>74</v>
      </c>
      <c r="AU91" s="18" t="s">
        <v>194</v>
      </c>
      <c r="BK91" s="120">
        <f>BK92+BK309</f>
        <v>0</v>
      </c>
    </row>
    <row r="92" spans="2:65" s="11" customFormat="1" ht="25.9" customHeight="1">
      <c r="B92" s="121"/>
      <c r="D92" s="122" t="s">
        <v>74</v>
      </c>
      <c r="E92" s="123" t="s">
        <v>216</v>
      </c>
      <c r="F92" s="123" t="s">
        <v>217</v>
      </c>
      <c r="I92" s="124"/>
      <c r="J92" s="125">
        <f>BK92</f>
        <v>0</v>
      </c>
      <c r="L92" s="121"/>
      <c r="M92" s="126"/>
      <c r="P92" s="127">
        <f>P93+P230+P251</f>
        <v>0</v>
      </c>
      <c r="R92" s="127">
        <f>R93+R230+R251</f>
        <v>59.278670640000001</v>
      </c>
      <c r="T92" s="128">
        <f>T93+T230+T251</f>
        <v>0</v>
      </c>
      <c r="AR92" s="122" t="s">
        <v>83</v>
      </c>
      <c r="AT92" s="129" t="s">
        <v>74</v>
      </c>
      <c r="AU92" s="129" t="s">
        <v>75</v>
      </c>
      <c r="AY92" s="122" t="s">
        <v>218</v>
      </c>
      <c r="BK92" s="130">
        <f>BK93+BK230+BK251</f>
        <v>0</v>
      </c>
    </row>
    <row r="93" spans="2:65" s="11" customFormat="1" ht="22.9" customHeight="1">
      <c r="B93" s="121"/>
      <c r="D93" s="122" t="s">
        <v>74</v>
      </c>
      <c r="E93" s="131" t="s">
        <v>110</v>
      </c>
      <c r="F93" s="131" t="s">
        <v>1128</v>
      </c>
      <c r="I93" s="124"/>
      <c r="J93" s="132">
        <f>BK93</f>
        <v>0</v>
      </c>
      <c r="L93" s="121"/>
      <c r="M93" s="126"/>
      <c r="P93" s="127">
        <f>SUM(P94:P229)</f>
        <v>0</v>
      </c>
      <c r="R93" s="127">
        <f>SUM(R94:R229)</f>
        <v>37.327725040000004</v>
      </c>
      <c r="T93" s="128">
        <f>SUM(T94:T229)</f>
        <v>0</v>
      </c>
      <c r="AR93" s="122" t="s">
        <v>83</v>
      </c>
      <c r="AT93" s="129" t="s">
        <v>74</v>
      </c>
      <c r="AU93" s="129" t="s">
        <v>83</v>
      </c>
      <c r="AY93" s="122" t="s">
        <v>218</v>
      </c>
      <c r="BK93" s="130">
        <f>SUM(BK94:BK229)</f>
        <v>0</v>
      </c>
    </row>
    <row r="94" spans="2:65" s="1" customFormat="1" ht="16.5" customHeight="1">
      <c r="B94" s="33"/>
      <c r="C94" s="133" t="s">
        <v>83</v>
      </c>
      <c r="D94" s="133" t="s">
        <v>220</v>
      </c>
      <c r="E94" s="134" t="s">
        <v>1139</v>
      </c>
      <c r="F94" s="135" t="s">
        <v>1140</v>
      </c>
      <c r="G94" s="136" t="s">
        <v>147</v>
      </c>
      <c r="H94" s="137">
        <v>289.38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224</v>
      </c>
      <c r="AT94" s="144" t="s">
        <v>220</v>
      </c>
      <c r="AU94" s="144" t="s">
        <v>85</v>
      </c>
      <c r="AY94" s="18" t="s">
        <v>218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83</v>
      </c>
      <c r="BK94" s="145">
        <f>ROUND(I94*H94,2)</f>
        <v>0</v>
      </c>
      <c r="BL94" s="18" t="s">
        <v>224</v>
      </c>
      <c r="BM94" s="144" t="s">
        <v>2755</v>
      </c>
    </row>
    <row r="95" spans="2:65" s="1" customFormat="1" ht="29.25">
      <c r="B95" s="33"/>
      <c r="D95" s="146" t="s">
        <v>226</v>
      </c>
      <c r="F95" s="147" t="s">
        <v>1142</v>
      </c>
      <c r="I95" s="148"/>
      <c r="L95" s="33"/>
      <c r="M95" s="149"/>
      <c r="T95" s="54"/>
      <c r="AT95" s="18" t="s">
        <v>226</v>
      </c>
      <c r="AU95" s="18" t="s">
        <v>85</v>
      </c>
    </row>
    <row r="96" spans="2:65" s="12" customFormat="1" ht="11.25">
      <c r="B96" s="152"/>
      <c r="D96" s="146" t="s">
        <v>230</v>
      </c>
      <c r="E96" s="153" t="s">
        <v>19</v>
      </c>
      <c r="F96" s="154" t="s">
        <v>2756</v>
      </c>
      <c r="H96" s="153" t="s">
        <v>19</v>
      </c>
      <c r="I96" s="155"/>
      <c r="L96" s="152"/>
      <c r="M96" s="156"/>
      <c r="T96" s="157"/>
      <c r="AT96" s="153" t="s">
        <v>230</v>
      </c>
      <c r="AU96" s="153" t="s">
        <v>85</v>
      </c>
      <c r="AV96" s="12" t="s">
        <v>83</v>
      </c>
      <c r="AW96" s="12" t="s">
        <v>36</v>
      </c>
      <c r="AX96" s="12" t="s">
        <v>75</v>
      </c>
      <c r="AY96" s="153" t="s">
        <v>218</v>
      </c>
    </row>
    <row r="97" spans="2:65" s="12" customFormat="1" ht="11.25">
      <c r="B97" s="152"/>
      <c r="D97" s="146" t="s">
        <v>230</v>
      </c>
      <c r="E97" s="153" t="s">
        <v>19</v>
      </c>
      <c r="F97" s="154" t="s">
        <v>2757</v>
      </c>
      <c r="H97" s="153" t="s">
        <v>19</v>
      </c>
      <c r="I97" s="155"/>
      <c r="L97" s="152"/>
      <c r="M97" s="156"/>
      <c r="T97" s="157"/>
      <c r="AT97" s="153" t="s">
        <v>230</v>
      </c>
      <c r="AU97" s="153" t="s">
        <v>85</v>
      </c>
      <c r="AV97" s="12" t="s">
        <v>83</v>
      </c>
      <c r="AW97" s="12" t="s">
        <v>36</v>
      </c>
      <c r="AX97" s="12" t="s">
        <v>75</v>
      </c>
      <c r="AY97" s="153" t="s">
        <v>218</v>
      </c>
    </row>
    <row r="98" spans="2:65" s="13" customFormat="1" ht="11.25">
      <c r="B98" s="158"/>
      <c r="D98" s="146" t="s">
        <v>230</v>
      </c>
      <c r="E98" s="159" t="s">
        <v>19</v>
      </c>
      <c r="F98" s="160" t="s">
        <v>2758</v>
      </c>
      <c r="H98" s="161">
        <v>0</v>
      </c>
      <c r="I98" s="162"/>
      <c r="L98" s="158"/>
      <c r="M98" s="163"/>
      <c r="T98" s="164"/>
      <c r="AT98" s="159" t="s">
        <v>230</v>
      </c>
      <c r="AU98" s="159" t="s">
        <v>85</v>
      </c>
      <c r="AV98" s="13" t="s">
        <v>85</v>
      </c>
      <c r="AW98" s="13" t="s">
        <v>36</v>
      </c>
      <c r="AX98" s="13" t="s">
        <v>75</v>
      </c>
      <c r="AY98" s="159" t="s">
        <v>218</v>
      </c>
    </row>
    <row r="99" spans="2:65" s="13" customFormat="1" ht="11.25">
      <c r="B99" s="158"/>
      <c r="D99" s="146" t="s">
        <v>230</v>
      </c>
      <c r="E99" s="159" t="s">
        <v>19</v>
      </c>
      <c r="F99" s="160" t="s">
        <v>2759</v>
      </c>
      <c r="H99" s="161">
        <v>85.53</v>
      </c>
      <c r="I99" s="162"/>
      <c r="L99" s="158"/>
      <c r="M99" s="163"/>
      <c r="T99" s="164"/>
      <c r="AT99" s="159" t="s">
        <v>230</v>
      </c>
      <c r="AU99" s="159" t="s">
        <v>85</v>
      </c>
      <c r="AV99" s="13" t="s">
        <v>85</v>
      </c>
      <c r="AW99" s="13" t="s">
        <v>36</v>
      </c>
      <c r="AX99" s="13" t="s">
        <v>75</v>
      </c>
      <c r="AY99" s="159" t="s">
        <v>218</v>
      </c>
    </row>
    <row r="100" spans="2:65" s="13" customFormat="1" ht="11.25">
      <c r="B100" s="158"/>
      <c r="D100" s="146" t="s">
        <v>230</v>
      </c>
      <c r="E100" s="159" t="s">
        <v>19</v>
      </c>
      <c r="F100" s="160" t="s">
        <v>2760</v>
      </c>
      <c r="H100" s="161">
        <v>17.329999999999998</v>
      </c>
      <c r="I100" s="162"/>
      <c r="L100" s="158"/>
      <c r="M100" s="163"/>
      <c r="T100" s="164"/>
      <c r="AT100" s="159" t="s">
        <v>230</v>
      </c>
      <c r="AU100" s="159" t="s">
        <v>85</v>
      </c>
      <c r="AV100" s="13" t="s">
        <v>85</v>
      </c>
      <c r="AW100" s="13" t="s">
        <v>36</v>
      </c>
      <c r="AX100" s="13" t="s">
        <v>75</v>
      </c>
      <c r="AY100" s="159" t="s">
        <v>218</v>
      </c>
    </row>
    <row r="101" spans="2:65" s="13" customFormat="1" ht="11.25">
      <c r="B101" s="158"/>
      <c r="D101" s="146" t="s">
        <v>230</v>
      </c>
      <c r="E101" s="159" t="s">
        <v>19</v>
      </c>
      <c r="F101" s="160" t="s">
        <v>2761</v>
      </c>
      <c r="H101" s="161">
        <v>17.559999999999999</v>
      </c>
      <c r="I101" s="162"/>
      <c r="L101" s="158"/>
      <c r="M101" s="163"/>
      <c r="T101" s="164"/>
      <c r="AT101" s="159" t="s">
        <v>230</v>
      </c>
      <c r="AU101" s="159" t="s">
        <v>85</v>
      </c>
      <c r="AV101" s="13" t="s">
        <v>85</v>
      </c>
      <c r="AW101" s="13" t="s">
        <v>36</v>
      </c>
      <c r="AX101" s="13" t="s">
        <v>75</v>
      </c>
      <c r="AY101" s="159" t="s">
        <v>218</v>
      </c>
    </row>
    <row r="102" spans="2:65" s="13" customFormat="1" ht="11.25">
      <c r="B102" s="158"/>
      <c r="D102" s="146" t="s">
        <v>230</v>
      </c>
      <c r="E102" s="159" t="s">
        <v>19</v>
      </c>
      <c r="F102" s="160" t="s">
        <v>2762</v>
      </c>
      <c r="H102" s="161">
        <v>37</v>
      </c>
      <c r="I102" s="162"/>
      <c r="L102" s="158"/>
      <c r="M102" s="163"/>
      <c r="T102" s="164"/>
      <c r="AT102" s="159" t="s">
        <v>230</v>
      </c>
      <c r="AU102" s="159" t="s">
        <v>85</v>
      </c>
      <c r="AV102" s="13" t="s">
        <v>85</v>
      </c>
      <c r="AW102" s="13" t="s">
        <v>36</v>
      </c>
      <c r="AX102" s="13" t="s">
        <v>75</v>
      </c>
      <c r="AY102" s="159" t="s">
        <v>218</v>
      </c>
    </row>
    <row r="103" spans="2:65" s="13" customFormat="1" ht="11.25">
      <c r="B103" s="158"/>
      <c r="D103" s="146" t="s">
        <v>230</v>
      </c>
      <c r="E103" s="159" t="s">
        <v>19</v>
      </c>
      <c r="F103" s="160" t="s">
        <v>2763</v>
      </c>
      <c r="H103" s="161">
        <v>44.81</v>
      </c>
      <c r="I103" s="162"/>
      <c r="L103" s="158"/>
      <c r="M103" s="163"/>
      <c r="T103" s="164"/>
      <c r="AT103" s="159" t="s">
        <v>230</v>
      </c>
      <c r="AU103" s="159" t="s">
        <v>85</v>
      </c>
      <c r="AV103" s="13" t="s">
        <v>85</v>
      </c>
      <c r="AW103" s="13" t="s">
        <v>36</v>
      </c>
      <c r="AX103" s="13" t="s">
        <v>75</v>
      </c>
      <c r="AY103" s="159" t="s">
        <v>218</v>
      </c>
    </row>
    <row r="104" spans="2:65" s="12" customFormat="1" ht="11.25">
      <c r="B104" s="152"/>
      <c r="D104" s="146" t="s">
        <v>230</v>
      </c>
      <c r="E104" s="153" t="s">
        <v>19</v>
      </c>
      <c r="F104" s="154" t="s">
        <v>2764</v>
      </c>
      <c r="H104" s="153" t="s">
        <v>19</v>
      </c>
      <c r="I104" s="155"/>
      <c r="L104" s="152"/>
      <c r="M104" s="156"/>
      <c r="T104" s="157"/>
      <c r="AT104" s="153" t="s">
        <v>230</v>
      </c>
      <c r="AU104" s="153" t="s">
        <v>85</v>
      </c>
      <c r="AV104" s="12" t="s">
        <v>83</v>
      </c>
      <c r="AW104" s="12" t="s">
        <v>36</v>
      </c>
      <c r="AX104" s="12" t="s">
        <v>75</v>
      </c>
      <c r="AY104" s="153" t="s">
        <v>218</v>
      </c>
    </row>
    <row r="105" spans="2:65" s="13" customFormat="1" ht="11.25">
      <c r="B105" s="158"/>
      <c r="D105" s="146" t="s">
        <v>230</v>
      </c>
      <c r="E105" s="159" t="s">
        <v>19</v>
      </c>
      <c r="F105" s="160" t="s">
        <v>2765</v>
      </c>
      <c r="H105" s="161">
        <v>54.79</v>
      </c>
      <c r="I105" s="162"/>
      <c r="L105" s="158"/>
      <c r="M105" s="163"/>
      <c r="T105" s="164"/>
      <c r="AT105" s="159" t="s">
        <v>230</v>
      </c>
      <c r="AU105" s="159" t="s">
        <v>85</v>
      </c>
      <c r="AV105" s="13" t="s">
        <v>85</v>
      </c>
      <c r="AW105" s="13" t="s">
        <v>36</v>
      </c>
      <c r="AX105" s="13" t="s">
        <v>75</v>
      </c>
      <c r="AY105" s="159" t="s">
        <v>218</v>
      </c>
    </row>
    <row r="106" spans="2:65" s="13" customFormat="1" ht="11.25">
      <c r="B106" s="158"/>
      <c r="D106" s="146" t="s">
        <v>230</v>
      </c>
      <c r="E106" s="159" t="s">
        <v>19</v>
      </c>
      <c r="F106" s="160" t="s">
        <v>2766</v>
      </c>
      <c r="H106" s="161">
        <v>19.14</v>
      </c>
      <c r="I106" s="162"/>
      <c r="L106" s="158"/>
      <c r="M106" s="163"/>
      <c r="T106" s="164"/>
      <c r="AT106" s="159" t="s">
        <v>230</v>
      </c>
      <c r="AU106" s="159" t="s">
        <v>85</v>
      </c>
      <c r="AV106" s="13" t="s">
        <v>85</v>
      </c>
      <c r="AW106" s="13" t="s">
        <v>36</v>
      </c>
      <c r="AX106" s="13" t="s">
        <v>75</v>
      </c>
      <c r="AY106" s="159" t="s">
        <v>218</v>
      </c>
    </row>
    <row r="107" spans="2:65" s="13" customFormat="1" ht="11.25">
      <c r="B107" s="158"/>
      <c r="D107" s="146" t="s">
        <v>230</v>
      </c>
      <c r="E107" s="159" t="s">
        <v>19</v>
      </c>
      <c r="F107" s="160" t="s">
        <v>2767</v>
      </c>
      <c r="H107" s="161">
        <v>13.22</v>
      </c>
      <c r="I107" s="162"/>
      <c r="L107" s="158"/>
      <c r="M107" s="163"/>
      <c r="T107" s="164"/>
      <c r="AT107" s="159" t="s">
        <v>230</v>
      </c>
      <c r="AU107" s="159" t="s">
        <v>85</v>
      </c>
      <c r="AV107" s="13" t="s">
        <v>85</v>
      </c>
      <c r="AW107" s="13" t="s">
        <v>36</v>
      </c>
      <c r="AX107" s="13" t="s">
        <v>75</v>
      </c>
      <c r="AY107" s="159" t="s">
        <v>218</v>
      </c>
    </row>
    <row r="108" spans="2:65" s="14" customFormat="1" ht="11.25">
      <c r="B108" s="165"/>
      <c r="D108" s="146" t="s">
        <v>230</v>
      </c>
      <c r="E108" s="166" t="s">
        <v>1106</v>
      </c>
      <c r="F108" s="167" t="s">
        <v>235</v>
      </c>
      <c r="H108" s="168">
        <v>289.38</v>
      </c>
      <c r="I108" s="169"/>
      <c r="L108" s="165"/>
      <c r="M108" s="170"/>
      <c r="T108" s="171"/>
      <c r="AT108" s="166" t="s">
        <v>230</v>
      </c>
      <c r="AU108" s="166" t="s">
        <v>85</v>
      </c>
      <c r="AV108" s="14" t="s">
        <v>224</v>
      </c>
      <c r="AW108" s="14" t="s">
        <v>36</v>
      </c>
      <c r="AX108" s="14" t="s">
        <v>83</v>
      </c>
      <c r="AY108" s="166" t="s">
        <v>218</v>
      </c>
    </row>
    <row r="109" spans="2:65" s="1" customFormat="1" ht="21.75" customHeight="1">
      <c r="B109" s="33"/>
      <c r="C109" s="133" t="s">
        <v>85</v>
      </c>
      <c r="D109" s="133" t="s">
        <v>220</v>
      </c>
      <c r="E109" s="134" t="s">
        <v>1577</v>
      </c>
      <c r="F109" s="135" t="s">
        <v>1578</v>
      </c>
      <c r="G109" s="136" t="s">
        <v>147</v>
      </c>
      <c r="H109" s="137">
        <v>0.7</v>
      </c>
      <c r="I109" s="138"/>
      <c r="J109" s="139">
        <f>ROUND(I109*H109,2)</f>
        <v>0</v>
      </c>
      <c r="K109" s="135" t="s">
        <v>19</v>
      </c>
      <c r="L109" s="33"/>
      <c r="M109" s="140" t="s">
        <v>19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224</v>
      </c>
      <c r="AT109" s="144" t="s">
        <v>220</v>
      </c>
      <c r="AU109" s="144" t="s">
        <v>85</v>
      </c>
      <c r="AY109" s="18" t="s">
        <v>218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8" t="s">
        <v>83</v>
      </c>
      <c r="BK109" s="145">
        <f>ROUND(I109*H109,2)</f>
        <v>0</v>
      </c>
      <c r="BL109" s="18" t="s">
        <v>224</v>
      </c>
      <c r="BM109" s="144" t="s">
        <v>2768</v>
      </c>
    </row>
    <row r="110" spans="2:65" s="1" customFormat="1" ht="11.25">
      <c r="B110" s="33"/>
      <c r="D110" s="146" t="s">
        <v>226</v>
      </c>
      <c r="F110" s="147" t="s">
        <v>1580</v>
      </c>
      <c r="I110" s="148"/>
      <c r="L110" s="33"/>
      <c r="M110" s="149"/>
      <c r="T110" s="54"/>
      <c r="AT110" s="18" t="s">
        <v>226</v>
      </c>
      <c r="AU110" s="18" t="s">
        <v>85</v>
      </c>
    </row>
    <row r="111" spans="2:65" s="12" customFormat="1" ht="11.25">
      <c r="B111" s="152"/>
      <c r="D111" s="146" t="s">
        <v>230</v>
      </c>
      <c r="E111" s="153" t="s">
        <v>19</v>
      </c>
      <c r="F111" s="154" t="s">
        <v>2756</v>
      </c>
      <c r="H111" s="153" t="s">
        <v>19</v>
      </c>
      <c r="I111" s="155"/>
      <c r="L111" s="152"/>
      <c r="M111" s="156"/>
      <c r="T111" s="157"/>
      <c r="AT111" s="153" t="s">
        <v>230</v>
      </c>
      <c r="AU111" s="153" t="s">
        <v>85</v>
      </c>
      <c r="AV111" s="12" t="s">
        <v>83</v>
      </c>
      <c r="AW111" s="12" t="s">
        <v>36</v>
      </c>
      <c r="AX111" s="12" t="s">
        <v>75</v>
      </c>
      <c r="AY111" s="153" t="s">
        <v>218</v>
      </c>
    </row>
    <row r="112" spans="2:65" s="13" customFormat="1" ht="11.25">
      <c r="B112" s="158"/>
      <c r="D112" s="146" t="s">
        <v>230</v>
      </c>
      <c r="E112" s="159" t="s">
        <v>19</v>
      </c>
      <c r="F112" s="160" t="s">
        <v>2769</v>
      </c>
      <c r="H112" s="161">
        <v>0.7</v>
      </c>
      <c r="I112" s="162"/>
      <c r="L112" s="158"/>
      <c r="M112" s="163"/>
      <c r="T112" s="164"/>
      <c r="AT112" s="159" t="s">
        <v>230</v>
      </c>
      <c r="AU112" s="159" t="s">
        <v>85</v>
      </c>
      <c r="AV112" s="13" t="s">
        <v>85</v>
      </c>
      <c r="AW112" s="13" t="s">
        <v>36</v>
      </c>
      <c r="AX112" s="13" t="s">
        <v>83</v>
      </c>
      <c r="AY112" s="159" t="s">
        <v>218</v>
      </c>
    </row>
    <row r="113" spans="2:65" s="1" customFormat="1" ht="16.5" customHeight="1">
      <c r="B113" s="33"/>
      <c r="C113" s="133" t="s">
        <v>110</v>
      </c>
      <c r="D113" s="133" t="s">
        <v>220</v>
      </c>
      <c r="E113" s="134" t="s">
        <v>1162</v>
      </c>
      <c r="F113" s="135" t="s">
        <v>1163</v>
      </c>
      <c r="G113" s="136" t="s">
        <v>151</v>
      </c>
      <c r="H113" s="137">
        <v>217.37</v>
      </c>
      <c r="I113" s="138"/>
      <c r="J113" s="139">
        <f>ROUND(I113*H113,2)</f>
        <v>0</v>
      </c>
      <c r="K113" s="135" t="s">
        <v>223</v>
      </c>
      <c r="L113" s="33"/>
      <c r="M113" s="140" t="s">
        <v>19</v>
      </c>
      <c r="N113" s="141" t="s">
        <v>46</v>
      </c>
      <c r="P113" s="142">
        <f>O113*H113</f>
        <v>0</v>
      </c>
      <c r="Q113" s="142">
        <v>7.26E-3</v>
      </c>
      <c r="R113" s="142">
        <f>Q113*H113</f>
        <v>1.5781062000000001</v>
      </c>
      <c r="S113" s="142">
        <v>0</v>
      </c>
      <c r="T113" s="143">
        <f>S113*H113</f>
        <v>0</v>
      </c>
      <c r="AR113" s="144" t="s">
        <v>224</v>
      </c>
      <c r="AT113" s="144" t="s">
        <v>220</v>
      </c>
      <c r="AU113" s="144" t="s">
        <v>85</v>
      </c>
      <c r="AY113" s="18" t="s">
        <v>218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83</v>
      </c>
      <c r="BK113" s="145">
        <f>ROUND(I113*H113,2)</f>
        <v>0</v>
      </c>
      <c r="BL113" s="18" t="s">
        <v>224</v>
      </c>
      <c r="BM113" s="144" t="s">
        <v>2770</v>
      </c>
    </row>
    <row r="114" spans="2:65" s="1" customFormat="1" ht="29.25">
      <c r="B114" s="33"/>
      <c r="D114" s="146" t="s">
        <v>226</v>
      </c>
      <c r="F114" s="147" t="s">
        <v>1165</v>
      </c>
      <c r="I114" s="148"/>
      <c r="L114" s="33"/>
      <c r="M114" s="149"/>
      <c r="T114" s="54"/>
      <c r="AT114" s="18" t="s">
        <v>226</v>
      </c>
      <c r="AU114" s="18" t="s">
        <v>85</v>
      </c>
    </row>
    <row r="115" spans="2:65" s="1" customFormat="1" ht="11.25">
      <c r="B115" s="33"/>
      <c r="D115" s="150" t="s">
        <v>228</v>
      </c>
      <c r="F115" s="151" t="s">
        <v>1166</v>
      </c>
      <c r="I115" s="148"/>
      <c r="L115" s="33"/>
      <c r="M115" s="149"/>
      <c r="T115" s="54"/>
      <c r="AT115" s="18" t="s">
        <v>228</v>
      </c>
      <c r="AU115" s="18" t="s">
        <v>85</v>
      </c>
    </row>
    <row r="116" spans="2:65" s="1" customFormat="1" ht="19.5">
      <c r="B116" s="33"/>
      <c r="D116" s="146" t="s">
        <v>276</v>
      </c>
      <c r="F116" s="175" t="s">
        <v>1167</v>
      </c>
      <c r="I116" s="148"/>
      <c r="L116" s="33"/>
      <c r="M116" s="149"/>
      <c r="T116" s="54"/>
      <c r="AT116" s="18" t="s">
        <v>276</v>
      </c>
      <c r="AU116" s="18" t="s">
        <v>85</v>
      </c>
    </row>
    <row r="117" spans="2:65" s="12" customFormat="1" ht="11.25">
      <c r="B117" s="152"/>
      <c r="D117" s="146" t="s">
        <v>230</v>
      </c>
      <c r="E117" s="153" t="s">
        <v>19</v>
      </c>
      <c r="F117" s="154" t="s">
        <v>2756</v>
      </c>
      <c r="H117" s="153" t="s">
        <v>19</v>
      </c>
      <c r="I117" s="155"/>
      <c r="L117" s="152"/>
      <c r="M117" s="156"/>
      <c r="T117" s="157"/>
      <c r="AT117" s="153" t="s">
        <v>230</v>
      </c>
      <c r="AU117" s="153" t="s">
        <v>85</v>
      </c>
      <c r="AV117" s="12" t="s">
        <v>83</v>
      </c>
      <c r="AW117" s="12" t="s">
        <v>36</v>
      </c>
      <c r="AX117" s="12" t="s">
        <v>75</v>
      </c>
      <c r="AY117" s="153" t="s">
        <v>218</v>
      </c>
    </row>
    <row r="118" spans="2:65" s="12" customFormat="1" ht="11.25">
      <c r="B118" s="152"/>
      <c r="D118" s="146" t="s">
        <v>230</v>
      </c>
      <c r="E118" s="153" t="s">
        <v>19</v>
      </c>
      <c r="F118" s="154" t="s">
        <v>2757</v>
      </c>
      <c r="H118" s="153" t="s">
        <v>19</v>
      </c>
      <c r="I118" s="155"/>
      <c r="L118" s="152"/>
      <c r="M118" s="156"/>
      <c r="T118" s="157"/>
      <c r="AT118" s="153" t="s">
        <v>230</v>
      </c>
      <c r="AU118" s="153" t="s">
        <v>85</v>
      </c>
      <c r="AV118" s="12" t="s">
        <v>83</v>
      </c>
      <c r="AW118" s="12" t="s">
        <v>36</v>
      </c>
      <c r="AX118" s="12" t="s">
        <v>75</v>
      </c>
      <c r="AY118" s="153" t="s">
        <v>218</v>
      </c>
    </row>
    <row r="119" spans="2:65" s="13" customFormat="1" ht="11.25">
      <c r="B119" s="158"/>
      <c r="D119" s="146" t="s">
        <v>230</v>
      </c>
      <c r="E119" s="159" t="s">
        <v>19</v>
      </c>
      <c r="F119" s="160" t="s">
        <v>2771</v>
      </c>
      <c r="H119" s="161">
        <v>16.489999999999998</v>
      </c>
      <c r="I119" s="162"/>
      <c r="L119" s="158"/>
      <c r="M119" s="163"/>
      <c r="T119" s="164"/>
      <c r="AT119" s="159" t="s">
        <v>230</v>
      </c>
      <c r="AU119" s="159" t="s">
        <v>85</v>
      </c>
      <c r="AV119" s="13" t="s">
        <v>85</v>
      </c>
      <c r="AW119" s="13" t="s">
        <v>36</v>
      </c>
      <c r="AX119" s="13" t="s">
        <v>75</v>
      </c>
      <c r="AY119" s="159" t="s">
        <v>218</v>
      </c>
    </row>
    <row r="120" spans="2:65" s="13" customFormat="1" ht="11.25">
      <c r="B120" s="158"/>
      <c r="D120" s="146" t="s">
        <v>230</v>
      </c>
      <c r="E120" s="159" t="s">
        <v>19</v>
      </c>
      <c r="F120" s="160" t="s">
        <v>2772</v>
      </c>
      <c r="H120" s="161">
        <v>10.6</v>
      </c>
      <c r="I120" s="162"/>
      <c r="L120" s="158"/>
      <c r="M120" s="163"/>
      <c r="T120" s="164"/>
      <c r="AT120" s="159" t="s">
        <v>230</v>
      </c>
      <c r="AU120" s="159" t="s">
        <v>85</v>
      </c>
      <c r="AV120" s="13" t="s">
        <v>85</v>
      </c>
      <c r="AW120" s="13" t="s">
        <v>36</v>
      </c>
      <c r="AX120" s="13" t="s">
        <v>75</v>
      </c>
      <c r="AY120" s="159" t="s">
        <v>218</v>
      </c>
    </row>
    <row r="121" spans="2:65" s="13" customFormat="1" ht="11.25">
      <c r="B121" s="158"/>
      <c r="D121" s="146" t="s">
        <v>230</v>
      </c>
      <c r="E121" s="159" t="s">
        <v>19</v>
      </c>
      <c r="F121" s="160" t="s">
        <v>2773</v>
      </c>
      <c r="H121" s="161">
        <v>10.85</v>
      </c>
      <c r="I121" s="162"/>
      <c r="L121" s="158"/>
      <c r="M121" s="163"/>
      <c r="T121" s="164"/>
      <c r="AT121" s="159" t="s">
        <v>230</v>
      </c>
      <c r="AU121" s="159" t="s">
        <v>85</v>
      </c>
      <c r="AV121" s="13" t="s">
        <v>85</v>
      </c>
      <c r="AW121" s="13" t="s">
        <v>36</v>
      </c>
      <c r="AX121" s="13" t="s">
        <v>75</v>
      </c>
      <c r="AY121" s="159" t="s">
        <v>218</v>
      </c>
    </row>
    <row r="122" spans="2:65" s="13" customFormat="1" ht="11.25">
      <c r="B122" s="158"/>
      <c r="D122" s="146" t="s">
        <v>230</v>
      </c>
      <c r="E122" s="159" t="s">
        <v>19</v>
      </c>
      <c r="F122" s="160" t="s">
        <v>2774</v>
      </c>
      <c r="H122" s="161">
        <v>19.72</v>
      </c>
      <c r="I122" s="162"/>
      <c r="L122" s="158"/>
      <c r="M122" s="163"/>
      <c r="T122" s="164"/>
      <c r="AT122" s="159" t="s">
        <v>230</v>
      </c>
      <c r="AU122" s="159" t="s">
        <v>85</v>
      </c>
      <c r="AV122" s="13" t="s">
        <v>85</v>
      </c>
      <c r="AW122" s="13" t="s">
        <v>36</v>
      </c>
      <c r="AX122" s="13" t="s">
        <v>75</v>
      </c>
      <c r="AY122" s="159" t="s">
        <v>218</v>
      </c>
    </row>
    <row r="123" spans="2:65" s="13" customFormat="1" ht="11.25">
      <c r="B123" s="158"/>
      <c r="D123" s="146" t="s">
        <v>230</v>
      </c>
      <c r="E123" s="159" t="s">
        <v>19</v>
      </c>
      <c r="F123" s="160" t="s">
        <v>2775</v>
      </c>
      <c r="H123" s="161">
        <v>4.16</v>
      </c>
      <c r="I123" s="162"/>
      <c r="L123" s="158"/>
      <c r="M123" s="163"/>
      <c r="T123" s="164"/>
      <c r="AT123" s="159" t="s">
        <v>230</v>
      </c>
      <c r="AU123" s="159" t="s">
        <v>85</v>
      </c>
      <c r="AV123" s="13" t="s">
        <v>85</v>
      </c>
      <c r="AW123" s="13" t="s">
        <v>36</v>
      </c>
      <c r="AX123" s="13" t="s">
        <v>75</v>
      </c>
      <c r="AY123" s="159" t="s">
        <v>218</v>
      </c>
    </row>
    <row r="124" spans="2:65" s="13" customFormat="1" ht="11.25">
      <c r="B124" s="158"/>
      <c r="D124" s="146" t="s">
        <v>230</v>
      </c>
      <c r="E124" s="159" t="s">
        <v>19</v>
      </c>
      <c r="F124" s="160" t="s">
        <v>2776</v>
      </c>
      <c r="H124" s="161">
        <v>1.64</v>
      </c>
      <c r="I124" s="162"/>
      <c r="L124" s="158"/>
      <c r="M124" s="163"/>
      <c r="T124" s="164"/>
      <c r="AT124" s="159" t="s">
        <v>230</v>
      </c>
      <c r="AU124" s="159" t="s">
        <v>85</v>
      </c>
      <c r="AV124" s="13" t="s">
        <v>85</v>
      </c>
      <c r="AW124" s="13" t="s">
        <v>36</v>
      </c>
      <c r="AX124" s="13" t="s">
        <v>75</v>
      </c>
      <c r="AY124" s="159" t="s">
        <v>218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2777</v>
      </c>
      <c r="H125" s="161">
        <v>8.98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75</v>
      </c>
      <c r="AY125" s="159" t="s">
        <v>218</v>
      </c>
    </row>
    <row r="126" spans="2:65" s="13" customFormat="1" ht="11.25">
      <c r="B126" s="158"/>
      <c r="D126" s="146" t="s">
        <v>230</v>
      </c>
      <c r="E126" s="159" t="s">
        <v>19</v>
      </c>
      <c r="F126" s="160" t="s">
        <v>2763</v>
      </c>
      <c r="H126" s="161">
        <v>44.81</v>
      </c>
      <c r="I126" s="162"/>
      <c r="L126" s="158"/>
      <c r="M126" s="163"/>
      <c r="T126" s="164"/>
      <c r="AT126" s="159" t="s">
        <v>230</v>
      </c>
      <c r="AU126" s="159" t="s">
        <v>85</v>
      </c>
      <c r="AV126" s="13" t="s">
        <v>85</v>
      </c>
      <c r="AW126" s="13" t="s">
        <v>36</v>
      </c>
      <c r="AX126" s="13" t="s">
        <v>75</v>
      </c>
      <c r="AY126" s="159" t="s">
        <v>218</v>
      </c>
    </row>
    <row r="127" spans="2:65" s="12" customFormat="1" ht="11.25">
      <c r="B127" s="152"/>
      <c r="D127" s="146" t="s">
        <v>230</v>
      </c>
      <c r="E127" s="153" t="s">
        <v>19</v>
      </c>
      <c r="F127" s="154" t="s">
        <v>2764</v>
      </c>
      <c r="H127" s="153" t="s">
        <v>19</v>
      </c>
      <c r="I127" s="155"/>
      <c r="L127" s="152"/>
      <c r="M127" s="156"/>
      <c r="T127" s="157"/>
      <c r="AT127" s="153" t="s">
        <v>230</v>
      </c>
      <c r="AU127" s="153" t="s">
        <v>85</v>
      </c>
      <c r="AV127" s="12" t="s">
        <v>83</v>
      </c>
      <c r="AW127" s="12" t="s">
        <v>36</v>
      </c>
      <c r="AX127" s="12" t="s">
        <v>75</v>
      </c>
      <c r="AY127" s="153" t="s">
        <v>218</v>
      </c>
    </row>
    <row r="128" spans="2:65" s="13" customFormat="1" ht="11.25">
      <c r="B128" s="158"/>
      <c r="D128" s="146" t="s">
        <v>230</v>
      </c>
      <c r="E128" s="159" t="s">
        <v>19</v>
      </c>
      <c r="F128" s="160" t="s">
        <v>2778</v>
      </c>
      <c r="H128" s="161">
        <v>3.22</v>
      </c>
      <c r="I128" s="162"/>
      <c r="L128" s="158"/>
      <c r="M128" s="163"/>
      <c r="T128" s="164"/>
      <c r="AT128" s="159" t="s">
        <v>230</v>
      </c>
      <c r="AU128" s="159" t="s">
        <v>85</v>
      </c>
      <c r="AV128" s="13" t="s">
        <v>85</v>
      </c>
      <c r="AW128" s="13" t="s">
        <v>36</v>
      </c>
      <c r="AX128" s="13" t="s">
        <v>75</v>
      </c>
      <c r="AY128" s="159" t="s">
        <v>218</v>
      </c>
    </row>
    <row r="129" spans="2:65" s="13" customFormat="1" ht="11.25">
      <c r="B129" s="158"/>
      <c r="D129" s="146" t="s">
        <v>230</v>
      </c>
      <c r="E129" s="159" t="s">
        <v>19</v>
      </c>
      <c r="F129" s="160" t="s">
        <v>2779</v>
      </c>
      <c r="H129" s="161">
        <v>61.8</v>
      </c>
      <c r="I129" s="162"/>
      <c r="L129" s="158"/>
      <c r="M129" s="163"/>
      <c r="T129" s="164"/>
      <c r="AT129" s="159" t="s">
        <v>230</v>
      </c>
      <c r="AU129" s="159" t="s">
        <v>85</v>
      </c>
      <c r="AV129" s="13" t="s">
        <v>85</v>
      </c>
      <c r="AW129" s="13" t="s">
        <v>36</v>
      </c>
      <c r="AX129" s="13" t="s">
        <v>75</v>
      </c>
      <c r="AY129" s="159" t="s">
        <v>218</v>
      </c>
    </row>
    <row r="130" spans="2:65" s="13" customFormat="1" ht="11.25">
      <c r="B130" s="158"/>
      <c r="D130" s="146" t="s">
        <v>230</v>
      </c>
      <c r="E130" s="159" t="s">
        <v>19</v>
      </c>
      <c r="F130" s="160" t="s">
        <v>2780</v>
      </c>
      <c r="H130" s="161">
        <v>35.1</v>
      </c>
      <c r="I130" s="162"/>
      <c r="L130" s="158"/>
      <c r="M130" s="163"/>
      <c r="T130" s="164"/>
      <c r="AT130" s="159" t="s">
        <v>230</v>
      </c>
      <c r="AU130" s="159" t="s">
        <v>85</v>
      </c>
      <c r="AV130" s="13" t="s">
        <v>85</v>
      </c>
      <c r="AW130" s="13" t="s">
        <v>36</v>
      </c>
      <c r="AX130" s="13" t="s">
        <v>75</v>
      </c>
      <c r="AY130" s="159" t="s">
        <v>218</v>
      </c>
    </row>
    <row r="131" spans="2:65" s="14" customFormat="1" ht="11.25">
      <c r="B131" s="165"/>
      <c r="D131" s="146" t="s">
        <v>230</v>
      </c>
      <c r="E131" s="166" t="s">
        <v>1100</v>
      </c>
      <c r="F131" s="167" t="s">
        <v>235</v>
      </c>
      <c r="H131" s="168">
        <v>217.37</v>
      </c>
      <c r="I131" s="169"/>
      <c r="L131" s="165"/>
      <c r="M131" s="170"/>
      <c r="T131" s="171"/>
      <c r="AT131" s="166" t="s">
        <v>230</v>
      </c>
      <c r="AU131" s="166" t="s">
        <v>85</v>
      </c>
      <c r="AV131" s="14" t="s">
        <v>224</v>
      </c>
      <c r="AW131" s="14" t="s">
        <v>36</v>
      </c>
      <c r="AX131" s="14" t="s">
        <v>83</v>
      </c>
      <c r="AY131" s="166" t="s">
        <v>218</v>
      </c>
    </row>
    <row r="132" spans="2:65" s="1" customFormat="1" ht="16.5" customHeight="1">
      <c r="B132" s="33"/>
      <c r="C132" s="133" t="s">
        <v>224</v>
      </c>
      <c r="D132" s="133" t="s">
        <v>220</v>
      </c>
      <c r="E132" s="134" t="s">
        <v>1636</v>
      </c>
      <c r="F132" s="135" t="s">
        <v>1637</v>
      </c>
      <c r="G132" s="136" t="s">
        <v>151</v>
      </c>
      <c r="H132" s="137">
        <v>2.62</v>
      </c>
      <c r="I132" s="138"/>
      <c r="J132" s="139">
        <f>ROUND(I132*H132,2)</f>
        <v>0</v>
      </c>
      <c r="K132" s="135" t="s">
        <v>19</v>
      </c>
      <c r="L132" s="33"/>
      <c r="M132" s="140" t="s">
        <v>19</v>
      </c>
      <c r="N132" s="141" t="s">
        <v>46</v>
      </c>
      <c r="P132" s="142">
        <f>O132*H132</f>
        <v>0</v>
      </c>
      <c r="Q132" s="142">
        <v>7.26E-3</v>
      </c>
      <c r="R132" s="142">
        <f>Q132*H132</f>
        <v>1.9021200000000002E-2</v>
      </c>
      <c r="S132" s="142">
        <v>0</v>
      </c>
      <c r="T132" s="143">
        <f>S132*H132</f>
        <v>0</v>
      </c>
      <c r="AR132" s="144" t="s">
        <v>224</v>
      </c>
      <c r="AT132" s="144" t="s">
        <v>220</v>
      </c>
      <c r="AU132" s="144" t="s">
        <v>85</v>
      </c>
      <c r="AY132" s="18" t="s">
        <v>218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83</v>
      </c>
      <c r="BK132" s="145">
        <f>ROUND(I132*H132,2)</f>
        <v>0</v>
      </c>
      <c r="BL132" s="18" t="s">
        <v>224</v>
      </c>
      <c r="BM132" s="144" t="s">
        <v>2781</v>
      </c>
    </row>
    <row r="133" spans="2:65" s="1" customFormat="1" ht="29.25">
      <c r="B133" s="33"/>
      <c r="D133" s="146" t="s">
        <v>226</v>
      </c>
      <c r="F133" s="147" t="s">
        <v>1639</v>
      </c>
      <c r="I133" s="148"/>
      <c r="L133" s="33"/>
      <c r="M133" s="149"/>
      <c r="T133" s="54"/>
      <c r="AT133" s="18" t="s">
        <v>226</v>
      </c>
      <c r="AU133" s="18" t="s">
        <v>85</v>
      </c>
    </row>
    <row r="134" spans="2:65" s="1" customFormat="1" ht="19.5">
      <c r="B134" s="33"/>
      <c r="D134" s="146" t="s">
        <v>276</v>
      </c>
      <c r="F134" s="175" t="s">
        <v>1167</v>
      </c>
      <c r="I134" s="148"/>
      <c r="L134" s="33"/>
      <c r="M134" s="149"/>
      <c r="T134" s="54"/>
      <c r="AT134" s="18" t="s">
        <v>276</v>
      </c>
      <c r="AU134" s="18" t="s">
        <v>85</v>
      </c>
    </row>
    <row r="135" spans="2:65" s="12" customFormat="1" ht="11.25">
      <c r="B135" s="152"/>
      <c r="D135" s="146" t="s">
        <v>230</v>
      </c>
      <c r="E135" s="153" t="s">
        <v>19</v>
      </c>
      <c r="F135" s="154" t="s">
        <v>2764</v>
      </c>
      <c r="H135" s="153" t="s">
        <v>19</v>
      </c>
      <c r="I135" s="155"/>
      <c r="L135" s="152"/>
      <c r="M135" s="156"/>
      <c r="T135" s="157"/>
      <c r="AT135" s="153" t="s">
        <v>230</v>
      </c>
      <c r="AU135" s="153" t="s">
        <v>85</v>
      </c>
      <c r="AV135" s="12" t="s">
        <v>83</v>
      </c>
      <c r="AW135" s="12" t="s">
        <v>36</v>
      </c>
      <c r="AX135" s="12" t="s">
        <v>75</v>
      </c>
      <c r="AY135" s="153" t="s">
        <v>218</v>
      </c>
    </row>
    <row r="136" spans="2:65" s="13" customFormat="1" ht="11.25">
      <c r="B136" s="158"/>
      <c r="D136" s="146" t="s">
        <v>230</v>
      </c>
      <c r="E136" s="159" t="s">
        <v>19</v>
      </c>
      <c r="F136" s="160" t="s">
        <v>2782</v>
      </c>
      <c r="H136" s="161">
        <v>2.62</v>
      </c>
      <c r="I136" s="162"/>
      <c r="L136" s="158"/>
      <c r="M136" s="163"/>
      <c r="T136" s="164"/>
      <c r="AT136" s="159" t="s">
        <v>230</v>
      </c>
      <c r="AU136" s="159" t="s">
        <v>85</v>
      </c>
      <c r="AV136" s="13" t="s">
        <v>85</v>
      </c>
      <c r="AW136" s="13" t="s">
        <v>36</v>
      </c>
      <c r="AX136" s="13" t="s">
        <v>75</v>
      </c>
      <c r="AY136" s="159" t="s">
        <v>218</v>
      </c>
    </row>
    <row r="137" spans="2:65" s="14" customFormat="1" ht="11.25">
      <c r="B137" s="165"/>
      <c r="D137" s="146" t="s">
        <v>230</v>
      </c>
      <c r="E137" s="166" t="s">
        <v>1515</v>
      </c>
      <c r="F137" s="167" t="s">
        <v>235</v>
      </c>
      <c r="H137" s="168">
        <v>2.62</v>
      </c>
      <c r="I137" s="169"/>
      <c r="L137" s="165"/>
      <c r="M137" s="170"/>
      <c r="T137" s="171"/>
      <c r="AT137" s="166" t="s">
        <v>230</v>
      </c>
      <c r="AU137" s="166" t="s">
        <v>85</v>
      </c>
      <c r="AV137" s="14" t="s">
        <v>224</v>
      </c>
      <c r="AW137" s="14" t="s">
        <v>36</v>
      </c>
      <c r="AX137" s="14" t="s">
        <v>83</v>
      </c>
      <c r="AY137" s="166" t="s">
        <v>218</v>
      </c>
    </row>
    <row r="138" spans="2:65" s="1" customFormat="1" ht="16.5" customHeight="1">
      <c r="B138" s="33"/>
      <c r="C138" s="133" t="s">
        <v>255</v>
      </c>
      <c r="D138" s="133" t="s">
        <v>220</v>
      </c>
      <c r="E138" s="134" t="s">
        <v>1176</v>
      </c>
      <c r="F138" s="135" t="s">
        <v>1177</v>
      </c>
      <c r="G138" s="136" t="s">
        <v>151</v>
      </c>
      <c r="H138" s="137">
        <v>155.32</v>
      </c>
      <c r="I138" s="138"/>
      <c r="J138" s="139">
        <f>ROUND(I138*H138,2)</f>
        <v>0</v>
      </c>
      <c r="K138" s="135" t="s">
        <v>223</v>
      </c>
      <c r="L138" s="33"/>
      <c r="M138" s="140" t="s">
        <v>19</v>
      </c>
      <c r="N138" s="141" t="s">
        <v>46</v>
      </c>
      <c r="P138" s="142">
        <f>O138*H138</f>
        <v>0</v>
      </c>
      <c r="Q138" s="142">
        <v>8.8800000000000007E-3</v>
      </c>
      <c r="R138" s="142">
        <f>Q138*H138</f>
        <v>1.3792416000000001</v>
      </c>
      <c r="S138" s="142">
        <v>0</v>
      </c>
      <c r="T138" s="143">
        <f>S138*H138</f>
        <v>0</v>
      </c>
      <c r="AR138" s="144" t="s">
        <v>224</v>
      </c>
      <c r="AT138" s="144" t="s">
        <v>220</v>
      </c>
      <c r="AU138" s="144" t="s">
        <v>85</v>
      </c>
      <c r="AY138" s="18" t="s">
        <v>218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83</v>
      </c>
      <c r="BK138" s="145">
        <f>ROUND(I138*H138,2)</f>
        <v>0</v>
      </c>
      <c r="BL138" s="18" t="s">
        <v>224</v>
      </c>
      <c r="BM138" s="144" t="s">
        <v>2783</v>
      </c>
    </row>
    <row r="139" spans="2:65" s="1" customFormat="1" ht="29.25">
      <c r="B139" s="33"/>
      <c r="D139" s="146" t="s">
        <v>226</v>
      </c>
      <c r="F139" s="147" t="s">
        <v>1179</v>
      </c>
      <c r="I139" s="148"/>
      <c r="L139" s="33"/>
      <c r="M139" s="149"/>
      <c r="T139" s="54"/>
      <c r="AT139" s="18" t="s">
        <v>226</v>
      </c>
      <c r="AU139" s="18" t="s">
        <v>85</v>
      </c>
    </row>
    <row r="140" spans="2:65" s="1" customFormat="1" ht="11.25">
      <c r="B140" s="33"/>
      <c r="D140" s="150" t="s">
        <v>228</v>
      </c>
      <c r="F140" s="151" t="s">
        <v>1180</v>
      </c>
      <c r="I140" s="148"/>
      <c r="L140" s="33"/>
      <c r="M140" s="149"/>
      <c r="T140" s="54"/>
      <c r="AT140" s="18" t="s">
        <v>228</v>
      </c>
      <c r="AU140" s="18" t="s">
        <v>85</v>
      </c>
    </row>
    <row r="141" spans="2:65" s="12" customFormat="1" ht="11.25">
      <c r="B141" s="152"/>
      <c r="D141" s="146" t="s">
        <v>230</v>
      </c>
      <c r="E141" s="153" t="s">
        <v>19</v>
      </c>
      <c r="F141" s="154" t="s">
        <v>2756</v>
      </c>
      <c r="H141" s="153" t="s">
        <v>19</v>
      </c>
      <c r="I141" s="155"/>
      <c r="L141" s="152"/>
      <c r="M141" s="156"/>
      <c r="T141" s="157"/>
      <c r="AT141" s="153" t="s">
        <v>230</v>
      </c>
      <c r="AU141" s="153" t="s">
        <v>85</v>
      </c>
      <c r="AV141" s="12" t="s">
        <v>83</v>
      </c>
      <c r="AW141" s="12" t="s">
        <v>36</v>
      </c>
      <c r="AX141" s="12" t="s">
        <v>75</v>
      </c>
      <c r="AY141" s="153" t="s">
        <v>218</v>
      </c>
    </row>
    <row r="142" spans="2:65" s="12" customFormat="1" ht="11.25">
      <c r="B142" s="152"/>
      <c r="D142" s="146" t="s">
        <v>230</v>
      </c>
      <c r="E142" s="153" t="s">
        <v>19</v>
      </c>
      <c r="F142" s="154" t="s">
        <v>2757</v>
      </c>
      <c r="H142" s="153" t="s">
        <v>19</v>
      </c>
      <c r="I142" s="155"/>
      <c r="L142" s="152"/>
      <c r="M142" s="156"/>
      <c r="T142" s="157"/>
      <c r="AT142" s="153" t="s">
        <v>230</v>
      </c>
      <c r="AU142" s="153" t="s">
        <v>85</v>
      </c>
      <c r="AV142" s="12" t="s">
        <v>83</v>
      </c>
      <c r="AW142" s="12" t="s">
        <v>36</v>
      </c>
      <c r="AX142" s="12" t="s">
        <v>75</v>
      </c>
      <c r="AY142" s="153" t="s">
        <v>218</v>
      </c>
    </row>
    <row r="143" spans="2:65" s="13" customFormat="1" ht="11.25">
      <c r="B143" s="158"/>
      <c r="D143" s="146" t="s">
        <v>230</v>
      </c>
      <c r="E143" s="159" t="s">
        <v>19</v>
      </c>
      <c r="F143" s="160" t="s">
        <v>2784</v>
      </c>
      <c r="H143" s="161">
        <v>17.27</v>
      </c>
      <c r="I143" s="162"/>
      <c r="L143" s="158"/>
      <c r="M143" s="163"/>
      <c r="T143" s="164"/>
      <c r="AT143" s="159" t="s">
        <v>230</v>
      </c>
      <c r="AU143" s="159" t="s">
        <v>85</v>
      </c>
      <c r="AV143" s="13" t="s">
        <v>85</v>
      </c>
      <c r="AW143" s="13" t="s">
        <v>36</v>
      </c>
      <c r="AX143" s="13" t="s">
        <v>75</v>
      </c>
      <c r="AY143" s="159" t="s">
        <v>218</v>
      </c>
    </row>
    <row r="144" spans="2:65" s="13" customFormat="1" ht="11.25">
      <c r="B144" s="158"/>
      <c r="D144" s="146" t="s">
        <v>230</v>
      </c>
      <c r="E144" s="159" t="s">
        <v>19</v>
      </c>
      <c r="F144" s="160" t="s">
        <v>2785</v>
      </c>
      <c r="H144" s="161">
        <v>35.659999999999997</v>
      </c>
      <c r="I144" s="162"/>
      <c r="L144" s="158"/>
      <c r="M144" s="163"/>
      <c r="T144" s="164"/>
      <c r="AT144" s="159" t="s">
        <v>230</v>
      </c>
      <c r="AU144" s="159" t="s">
        <v>85</v>
      </c>
      <c r="AV144" s="13" t="s">
        <v>85</v>
      </c>
      <c r="AW144" s="13" t="s">
        <v>36</v>
      </c>
      <c r="AX144" s="13" t="s">
        <v>75</v>
      </c>
      <c r="AY144" s="159" t="s">
        <v>218</v>
      </c>
    </row>
    <row r="145" spans="2:65" s="13" customFormat="1" ht="11.25">
      <c r="B145" s="158"/>
      <c r="D145" s="146" t="s">
        <v>230</v>
      </c>
      <c r="E145" s="159" t="s">
        <v>19</v>
      </c>
      <c r="F145" s="160" t="s">
        <v>2786</v>
      </c>
      <c r="H145" s="161">
        <v>47.06</v>
      </c>
      <c r="I145" s="162"/>
      <c r="L145" s="158"/>
      <c r="M145" s="163"/>
      <c r="T145" s="164"/>
      <c r="AT145" s="159" t="s">
        <v>230</v>
      </c>
      <c r="AU145" s="159" t="s">
        <v>85</v>
      </c>
      <c r="AV145" s="13" t="s">
        <v>85</v>
      </c>
      <c r="AW145" s="13" t="s">
        <v>36</v>
      </c>
      <c r="AX145" s="13" t="s">
        <v>75</v>
      </c>
      <c r="AY145" s="159" t="s">
        <v>218</v>
      </c>
    </row>
    <row r="146" spans="2:65" s="13" customFormat="1" ht="11.25">
      <c r="B146" s="158"/>
      <c r="D146" s="146" t="s">
        <v>230</v>
      </c>
      <c r="E146" s="159" t="s">
        <v>19</v>
      </c>
      <c r="F146" s="160" t="s">
        <v>2787</v>
      </c>
      <c r="H146" s="161">
        <v>8.8699999999999992</v>
      </c>
      <c r="I146" s="162"/>
      <c r="L146" s="158"/>
      <c r="M146" s="163"/>
      <c r="T146" s="164"/>
      <c r="AT146" s="159" t="s">
        <v>230</v>
      </c>
      <c r="AU146" s="159" t="s">
        <v>85</v>
      </c>
      <c r="AV146" s="13" t="s">
        <v>85</v>
      </c>
      <c r="AW146" s="13" t="s">
        <v>36</v>
      </c>
      <c r="AX146" s="13" t="s">
        <v>75</v>
      </c>
      <c r="AY146" s="159" t="s">
        <v>218</v>
      </c>
    </row>
    <row r="147" spans="2:65" s="13" customFormat="1" ht="11.25">
      <c r="B147" s="158"/>
      <c r="D147" s="146" t="s">
        <v>230</v>
      </c>
      <c r="E147" s="159" t="s">
        <v>19</v>
      </c>
      <c r="F147" s="160" t="s">
        <v>2788</v>
      </c>
      <c r="H147" s="161">
        <v>43.99</v>
      </c>
      <c r="I147" s="162"/>
      <c r="L147" s="158"/>
      <c r="M147" s="163"/>
      <c r="T147" s="164"/>
      <c r="AT147" s="159" t="s">
        <v>230</v>
      </c>
      <c r="AU147" s="159" t="s">
        <v>85</v>
      </c>
      <c r="AV147" s="13" t="s">
        <v>85</v>
      </c>
      <c r="AW147" s="13" t="s">
        <v>36</v>
      </c>
      <c r="AX147" s="13" t="s">
        <v>75</v>
      </c>
      <c r="AY147" s="159" t="s">
        <v>218</v>
      </c>
    </row>
    <row r="148" spans="2:65" s="12" customFormat="1" ht="11.25">
      <c r="B148" s="152"/>
      <c r="D148" s="146" t="s">
        <v>230</v>
      </c>
      <c r="E148" s="153" t="s">
        <v>19</v>
      </c>
      <c r="F148" s="154" t="s">
        <v>2764</v>
      </c>
      <c r="H148" s="153" t="s">
        <v>19</v>
      </c>
      <c r="I148" s="155"/>
      <c r="L148" s="152"/>
      <c r="M148" s="156"/>
      <c r="T148" s="157"/>
      <c r="AT148" s="153" t="s">
        <v>230</v>
      </c>
      <c r="AU148" s="153" t="s">
        <v>85</v>
      </c>
      <c r="AV148" s="12" t="s">
        <v>83</v>
      </c>
      <c r="AW148" s="12" t="s">
        <v>36</v>
      </c>
      <c r="AX148" s="12" t="s">
        <v>75</v>
      </c>
      <c r="AY148" s="153" t="s">
        <v>218</v>
      </c>
    </row>
    <row r="149" spans="2:65" s="13" customFormat="1" ht="11.25">
      <c r="B149" s="158"/>
      <c r="D149" s="146" t="s">
        <v>230</v>
      </c>
      <c r="E149" s="159" t="s">
        <v>19</v>
      </c>
      <c r="F149" s="160" t="s">
        <v>2789</v>
      </c>
      <c r="H149" s="161">
        <v>2.4700000000000002</v>
      </c>
      <c r="I149" s="162"/>
      <c r="L149" s="158"/>
      <c r="M149" s="163"/>
      <c r="T149" s="164"/>
      <c r="AT149" s="159" t="s">
        <v>230</v>
      </c>
      <c r="AU149" s="159" t="s">
        <v>85</v>
      </c>
      <c r="AV149" s="13" t="s">
        <v>85</v>
      </c>
      <c r="AW149" s="13" t="s">
        <v>36</v>
      </c>
      <c r="AX149" s="13" t="s">
        <v>75</v>
      </c>
      <c r="AY149" s="159" t="s">
        <v>218</v>
      </c>
    </row>
    <row r="150" spans="2:65" s="14" customFormat="1" ht="11.25">
      <c r="B150" s="165"/>
      <c r="D150" s="146" t="s">
        <v>230</v>
      </c>
      <c r="E150" s="166" t="s">
        <v>1103</v>
      </c>
      <c r="F150" s="167" t="s">
        <v>235</v>
      </c>
      <c r="H150" s="168">
        <v>155.32</v>
      </c>
      <c r="I150" s="169"/>
      <c r="L150" s="165"/>
      <c r="M150" s="170"/>
      <c r="T150" s="171"/>
      <c r="AT150" s="166" t="s">
        <v>230</v>
      </c>
      <c r="AU150" s="166" t="s">
        <v>85</v>
      </c>
      <c r="AV150" s="14" t="s">
        <v>224</v>
      </c>
      <c r="AW150" s="14" t="s">
        <v>36</v>
      </c>
      <c r="AX150" s="14" t="s">
        <v>83</v>
      </c>
      <c r="AY150" s="166" t="s">
        <v>218</v>
      </c>
    </row>
    <row r="151" spans="2:65" s="1" customFormat="1" ht="16.5" customHeight="1">
      <c r="B151" s="33"/>
      <c r="C151" s="133" t="s">
        <v>262</v>
      </c>
      <c r="D151" s="133" t="s">
        <v>220</v>
      </c>
      <c r="E151" s="134" t="s">
        <v>1186</v>
      </c>
      <c r="F151" s="135" t="s">
        <v>1187</v>
      </c>
      <c r="G151" s="136" t="s">
        <v>151</v>
      </c>
      <c r="H151" s="137">
        <v>217.37</v>
      </c>
      <c r="I151" s="138"/>
      <c r="J151" s="139">
        <f>ROUND(I151*H151,2)</f>
        <v>0</v>
      </c>
      <c r="K151" s="135" t="s">
        <v>223</v>
      </c>
      <c r="L151" s="33"/>
      <c r="M151" s="140" t="s">
        <v>19</v>
      </c>
      <c r="N151" s="141" t="s">
        <v>46</v>
      </c>
      <c r="P151" s="142">
        <f>O151*H151</f>
        <v>0</v>
      </c>
      <c r="Q151" s="142">
        <v>8.5999999999999998E-4</v>
      </c>
      <c r="R151" s="142">
        <f>Q151*H151</f>
        <v>0.1869382</v>
      </c>
      <c r="S151" s="142">
        <v>0</v>
      </c>
      <c r="T151" s="143">
        <f>S151*H151</f>
        <v>0</v>
      </c>
      <c r="AR151" s="144" t="s">
        <v>224</v>
      </c>
      <c r="AT151" s="144" t="s">
        <v>220</v>
      </c>
      <c r="AU151" s="144" t="s">
        <v>85</v>
      </c>
      <c r="AY151" s="18" t="s">
        <v>218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8" t="s">
        <v>83</v>
      </c>
      <c r="BK151" s="145">
        <f>ROUND(I151*H151,2)</f>
        <v>0</v>
      </c>
      <c r="BL151" s="18" t="s">
        <v>224</v>
      </c>
      <c r="BM151" s="144" t="s">
        <v>2790</v>
      </c>
    </row>
    <row r="152" spans="2:65" s="1" customFormat="1" ht="29.25">
      <c r="B152" s="33"/>
      <c r="D152" s="146" t="s">
        <v>226</v>
      </c>
      <c r="F152" s="147" t="s">
        <v>1189</v>
      </c>
      <c r="I152" s="148"/>
      <c r="L152" s="33"/>
      <c r="M152" s="149"/>
      <c r="T152" s="54"/>
      <c r="AT152" s="18" t="s">
        <v>226</v>
      </c>
      <c r="AU152" s="18" t="s">
        <v>85</v>
      </c>
    </row>
    <row r="153" spans="2:65" s="1" customFormat="1" ht="11.25">
      <c r="B153" s="33"/>
      <c r="D153" s="150" t="s">
        <v>228</v>
      </c>
      <c r="F153" s="151" t="s">
        <v>1190</v>
      </c>
      <c r="I153" s="148"/>
      <c r="L153" s="33"/>
      <c r="M153" s="149"/>
      <c r="T153" s="54"/>
      <c r="AT153" s="18" t="s">
        <v>228</v>
      </c>
      <c r="AU153" s="18" t="s">
        <v>85</v>
      </c>
    </row>
    <row r="154" spans="2:65" s="13" customFormat="1" ht="11.25">
      <c r="B154" s="158"/>
      <c r="D154" s="146" t="s">
        <v>230</v>
      </c>
      <c r="E154" s="159" t="s">
        <v>19</v>
      </c>
      <c r="F154" s="160" t="s">
        <v>1100</v>
      </c>
      <c r="H154" s="161">
        <v>217.37</v>
      </c>
      <c r="I154" s="162"/>
      <c r="L154" s="158"/>
      <c r="M154" s="163"/>
      <c r="T154" s="164"/>
      <c r="AT154" s="159" t="s">
        <v>230</v>
      </c>
      <c r="AU154" s="159" t="s">
        <v>85</v>
      </c>
      <c r="AV154" s="13" t="s">
        <v>85</v>
      </c>
      <c r="AW154" s="13" t="s">
        <v>36</v>
      </c>
      <c r="AX154" s="13" t="s">
        <v>83</v>
      </c>
      <c r="AY154" s="159" t="s">
        <v>218</v>
      </c>
    </row>
    <row r="155" spans="2:65" s="1" customFormat="1" ht="11.25">
      <c r="B155" s="33"/>
      <c r="D155" s="146" t="s">
        <v>247</v>
      </c>
      <c r="F155" s="172" t="s">
        <v>1191</v>
      </c>
      <c r="L155" s="33"/>
      <c r="M155" s="149"/>
      <c r="T155" s="54"/>
      <c r="AU155" s="18" t="s">
        <v>85</v>
      </c>
    </row>
    <row r="156" spans="2:65" s="1" customFormat="1" ht="11.25">
      <c r="B156" s="33"/>
      <c r="D156" s="146" t="s">
        <v>247</v>
      </c>
      <c r="F156" s="173" t="s">
        <v>2756</v>
      </c>
      <c r="H156" s="174">
        <v>0</v>
      </c>
      <c r="L156" s="33"/>
      <c r="M156" s="149"/>
      <c r="T156" s="54"/>
      <c r="AU156" s="18" t="s">
        <v>85</v>
      </c>
    </row>
    <row r="157" spans="2:65" s="1" customFormat="1" ht="11.25">
      <c r="B157" s="33"/>
      <c r="D157" s="146" t="s">
        <v>247</v>
      </c>
      <c r="F157" s="173" t="s">
        <v>2757</v>
      </c>
      <c r="H157" s="174">
        <v>0</v>
      </c>
      <c r="L157" s="33"/>
      <c r="M157" s="149"/>
      <c r="T157" s="54"/>
      <c r="AU157" s="18" t="s">
        <v>85</v>
      </c>
    </row>
    <row r="158" spans="2:65" s="1" customFormat="1" ht="11.25">
      <c r="B158" s="33"/>
      <c r="D158" s="146" t="s">
        <v>247</v>
      </c>
      <c r="F158" s="173" t="s">
        <v>2771</v>
      </c>
      <c r="H158" s="174">
        <v>16.489999999999998</v>
      </c>
      <c r="L158" s="33"/>
      <c r="M158" s="149"/>
      <c r="T158" s="54"/>
      <c r="AU158" s="18" t="s">
        <v>85</v>
      </c>
    </row>
    <row r="159" spans="2:65" s="1" customFormat="1" ht="11.25">
      <c r="B159" s="33"/>
      <c r="D159" s="146" t="s">
        <v>247</v>
      </c>
      <c r="F159" s="173" t="s">
        <v>2772</v>
      </c>
      <c r="H159" s="174">
        <v>10.6</v>
      </c>
      <c r="L159" s="33"/>
      <c r="M159" s="149"/>
      <c r="T159" s="54"/>
      <c r="AU159" s="18" t="s">
        <v>85</v>
      </c>
    </row>
    <row r="160" spans="2:65" s="1" customFormat="1" ht="11.25">
      <c r="B160" s="33"/>
      <c r="D160" s="146" t="s">
        <v>247</v>
      </c>
      <c r="F160" s="173" t="s">
        <v>2773</v>
      </c>
      <c r="H160" s="174">
        <v>10.85</v>
      </c>
      <c r="L160" s="33"/>
      <c r="M160" s="149"/>
      <c r="T160" s="54"/>
      <c r="AU160" s="18" t="s">
        <v>85</v>
      </c>
    </row>
    <row r="161" spans="2:65" s="1" customFormat="1" ht="11.25">
      <c r="B161" s="33"/>
      <c r="D161" s="146" t="s">
        <v>247</v>
      </c>
      <c r="F161" s="173" t="s">
        <v>2774</v>
      </c>
      <c r="H161" s="174">
        <v>19.72</v>
      </c>
      <c r="L161" s="33"/>
      <c r="M161" s="149"/>
      <c r="T161" s="54"/>
      <c r="AU161" s="18" t="s">
        <v>85</v>
      </c>
    </row>
    <row r="162" spans="2:65" s="1" customFormat="1" ht="11.25">
      <c r="B162" s="33"/>
      <c r="D162" s="146" t="s">
        <v>247</v>
      </c>
      <c r="F162" s="173" t="s">
        <v>2775</v>
      </c>
      <c r="H162" s="174">
        <v>4.16</v>
      </c>
      <c r="L162" s="33"/>
      <c r="M162" s="149"/>
      <c r="T162" s="54"/>
      <c r="AU162" s="18" t="s">
        <v>85</v>
      </c>
    </row>
    <row r="163" spans="2:65" s="1" customFormat="1" ht="11.25">
      <c r="B163" s="33"/>
      <c r="D163" s="146" t="s">
        <v>247</v>
      </c>
      <c r="F163" s="173" t="s">
        <v>2776</v>
      </c>
      <c r="H163" s="174">
        <v>1.64</v>
      </c>
      <c r="L163" s="33"/>
      <c r="M163" s="149"/>
      <c r="T163" s="54"/>
      <c r="AU163" s="18" t="s">
        <v>85</v>
      </c>
    </row>
    <row r="164" spans="2:65" s="1" customFormat="1" ht="11.25">
      <c r="B164" s="33"/>
      <c r="D164" s="146" t="s">
        <v>247</v>
      </c>
      <c r="F164" s="173" t="s">
        <v>2777</v>
      </c>
      <c r="H164" s="174">
        <v>8.98</v>
      </c>
      <c r="L164" s="33"/>
      <c r="M164" s="149"/>
      <c r="T164" s="54"/>
      <c r="AU164" s="18" t="s">
        <v>85</v>
      </c>
    </row>
    <row r="165" spans="2:65" s="1" customFormat="1" ht="11.25">
      <c r="B165" s="33"/>
      <c r="D165" s="146" t="s">
        <v>247</v>
      </c>
      <c r="F165" s="173" t="s">
        <v>2763</v>
      </c>
      <c r="H165" s="174">
        <v>44.81</v>
      </c>
      <c r="L165" s="33"/>
      <c r="M165" s="149"/>
      <c r="T165" s="54"/>
      <c r="AU165" s="18" t="s">
        <v>85</v>
      </c>
    </row>
    <row r="166" spans="2:65" s="1" customFormat="1" ht="11.25">
      <c r="B166" s="33"/>
      <c r="D166" s="146" t="s">
        <v>247</v>
      </c>
      <c r="F166" s="173" t="s">
        <v>19</v>
      </c>
      <c r="H166" s="174">
        <v>0</v>
      </c>
      <c r="L166" s="33"/>
      <c r="M166" s="149"/>
      <c r="T166" s="54"/>
      <c r="AU166" s="18" t="s">
        <v>85</v>
      </c>
    </row>
    <row r="167" spans="2:65" s="1" customFormat="1" ht="11.25">
      <c r="B167" s="33"/>
      <c r="D167" s="146" t="s">
        <v>247</v>
      </c>
      <c r="F167" s="173" t="s">
        <v>2764</v>
      </c>
      <c r="H167" s="174">
        <v>0</v>
      </c>
      <c r="L167" s="33"/>
      <c r="M167" s="149"/>
      <c r="T167" s="54"/>
      <c r="AU167" s="18" t="s">
        <v>85</v>
      </c>
    </row>
    <row r="168" spans="2:65" s="1" customFormat="1" ht="11.25">
      <c r="B168" s="33"/>
      <c r="D168" s="146" t="s">
        <v>247</v>
      </c>
      <c r="F168" s="173" t="s">
        <v>2778</v>
      </c>
      <c r="H168" s="174">
        <v>3.22</v>
      </c>
      <c r="L168" s="33"/>
      <c r="M168" s="149"/>
      <c r="T168" s="54"/>
      <c r="AU168" s="18" t="s">
        <v>85</v>
      </c>
    </row>
    <row r="169" spans="2:65" s="1" customFormat="1" ht="11.25">
      <c r="B169" s="33"/>
      <c r="D169" s="146" t="s">
        <v>247</v>
      </c>
      <c r="F169" s="173" t="s">
        <v>2779</v>
      </c>
      <c r="H169" s="174">
        <v>61.8</v>
      </c>
      <c r="L169" s="33"/>
      <c r="M169" s="149"/>
      <c r="T169" s="54"/>
      <c r="AU169" s="18" t="s">
        <v>85</v>
      </c>
    </row>
    <row r="170" spans="2:65" s="1" customFormat="1" ht="11.25">
      <c r="B170" s="33"/>
      <c r="D170" s="146" t="s">
        <v>247</v>
      </c>
      <c r="F170" s="173" t="s">
        <v>2780</v>
      </c>
      <c r="H170" s="174">
        <v>35.1</v>
      </c>
      <c r="L170" s="33"/>
      <c r="M170" s="149"/>
      <c r="T170" s="54"/>
      <c r="AU170" s="18" t="s">
        <v>85</v>
      </c>
    </row>
    <row r="171" spans="2:65" s="1" customFormat="1" ht="11.25">
      <c r="B171" s="33"/>
      <c r="D171" s="146" t="s">
        <v>247</v>
      </c>
      <c r="F171" s="173" t="s">
        <v>235</v>
      </c>
      <c r="H171" s="174">
        <v>217.37</v>
      </c>
      <c r="L171" s="33"/>
      <c r="M171" s="149"/>
      <c r="T171" s="54"/>
      <c r="AU171" s="18" t="s">
        <v>85</v>
      </c>
    </row>
    <row r="172" spans="2:65" s="1" customFormat="1" ht="16.5" customHeight="1">
      <c r="B172" s="33"/>
      <c r="C172" s="133" t="s">
        <v>270</v>
      </c>
      <c r="D172" s="133" t="s">
        <v>220</v>
      </c>
      <c r="E172" s="134" t="s">
        <v>1661</v>
      </c>
      <c r="F172" s="135" t="s">
        <v>1662</v>
      </c>
      <c r="G172" s="136" t="s">
        <v>151</v>
      </c>
      <c r="H172" s="137">
        <v>2.62</v>
      </c>
      <c r="I172" s="138"/>
      <c r="J172" s="139">
        <f>ROUND(I172*H172,2)</f>
        <v>0</v>
      </c>
      <c r="K172" s="135" t="s">
        <v>19</v>
      </c>
      <c r="L172" s="33"/>
      <c r="M172" s="140" t="s">
        <v>19</v>
      </c>
      <c r="N172" s="141" t="s">
        <v>46</v>
      </c>
      <c r="P172" s="142">
        <f>O172*H172</f>
        <v>0</v>
      </c>
      <c r="Q172" s="142">
        <v>8.5999999999999998E-4</v>
      </c>
      <c r="R172" s="142">
        <f>Q172*H172</f>
        <v>2.2531999999999999E-3</v>
      </c>
      <c r="S172" s="142">
        <v>0</v>
      </c>
      <c r="T172" s="143">
        <f>S172*H172</f>
        <v>0</v>
      </c>
      <c r="AR172" s="144" t="s">
        <v>224</v>
      </c>
      <c r="AT172" s="144" t="s">
        <v>220</v>
      </c>
      <c r="AU172" s="144" t="s">
        <v>85</v>
      </c>
      <c r="AY172" s="18" t="s">
        <v>218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8" t="s">
        <v>83</v>
      </c>
      <c r="BK172" s="145">
        <f>ROUND(I172*H172,2)</f>
        <v>0</v>
      </c>
      <c r="BL172" s="18" t="s">
        <v>224</v>
      </c>
      <c r="BM172" s="144" t="s">
        <v>2791</v>
      </c>
    </row>
    <row r="173" spans="2:65" s="1" customFormat="1" ht="39">
      <c r="B173" s="33"/>
      <c r="D173" s="146" t="s">
        <v>226</v>
      </c>
      <c r="F173" s="147" t="s">
        <v>1664</v>
      </c>
      <c r="I173" s="148"/>
      <c r="L173" s="33"/>
      <c r="M173" s="149"/>
      <c r="T173" s="54"/>
      <c r="AT173" s="18" t="s">
        <v>226</v>
      </c>
      <c r="AU173" s="18" t="s">
        <v>85</v>
      </c>
    </row>
    <row r="174" spans="2:65" s="13" customFormat="1" ht="11.25">
      <c r="B174" s="158"/>
      <c r="D174" s="146" t="s">
        <v>230</v>
      </c>
      <c r="E174" s="159" t="s">
        <v>19</v>
      </c>
      <c r="F174" s="160" t="s">
        <v>1515</v>
      </c>
      <c r="H174" s="161">
        <v>2.62</v>
      </c>
      <c r="I174" s="162"/>
      <c r="L174" s="158"/>
      <c r="M174" s="163"/>
      <c r="T174" s="164"/>
      <c r="AT174" s="159" t="s">
        <v>230</v>
      </c>
      <c r="AU174" s="159" t="s">
        <v>85</v>
      </c>
      <c r="AV174" s="13" t="s">
        <v>85</v>
      </c>
      <c r="AW174" s="13" t="s">
        <v>36</v>
      </c>
      <c r="AX174" s="13" t="s">
        <v>83</v>
      </c>
      <c r="AY174" s="159" t="s">
        <v>218</v>
      </c>
    </row>
    <row r="175" spans="2:65" s="1" customFormat="1" ht="11.25">
      <c r="B175" s="33"/>
      <c r="D175" s="146" t="s">
        <v>247</v>
      </c>
      <c r="F175" s="172" t="s">
        <v>1665</v>
      </c>
      <c r="L175" s="33"/>
      <c r="M175" s="149"/>
      <c r="T175" s="54"/>
      <c r="AU175" s="18" t="s">
        <v>85</v>
      </c>
    </row>
    <row r="176" spans="2:65" s="1" customFormat="1" ht="11.25">
      <c r="B176" s="33"/>
      <c r="D176" s="146" t="s">
        <v>247</v>
      </c>
      <c r="F176" s="173" t="s">
        <v>2764</v>
      </c>
      <c r="H176" s="174">
        <v>0</v>
      </c>
      <c r="L176" s="33"/>
      <c r="M176" s="149"/>
      <c r="T176" s="54"/>
      <c r="AU176" s="18" t="s">
        <v>85</v>
      </c>
    </row>
    <row r="177" spans="2:65" s="1" customFormat="1" ht="11.25">
      <c r="B177" s="33"/>
      <c r="D177" s="146" t="s">
        <v>247</v>
      </c>
      <c r="F177" s="173" t="s">
        <v>2782</v>
      </c>
      <c r="H177" s="174">
        <v>2.62</v>
      </c>
      <c r="L177" s="33"/>
      <c r="M177" s="149"/>
      <c r="T177" s="54"/>
      <c r="AU177" s="18" t="s">
        <v>85</v>
      </c>
    </row>
    <row r="178" spans="2:65" s="1" customFormat="1" ht="11.25">
      <c r="B178" s="33"/>
      <c r="D178" s="146" t="s">
        <v>247</v>
      </c>
      <c r="F178" s="173" t="s">
        <v>235</v>
      </c>
      <c r="H178" s="174">
        <v>2.62</v>
      </c>
      <c r="L178" s="33"/>
      <c r="M178" s="149"/>
      <c r="T178" s="54"/>
      <c r="AU178" s="18" t="s">
        <v>85</v>
      </c>
    </row>
    <row r="179" spans="2:65" s="1" customFormat="1" ht="16.5" customHeight="1">
      <c r="B179" s="33"/>
      <c r="C179" s="133" t="s">
        <v>301</v>
      </c>
      <c r="D179" s="133" t="s">
        <v>220</v>
      </c>
      <c r="E179" s="134" t="s">
        <v>1192</v>
      </c>
      <c r="F179" s="135" t="s">
        <v>1193</v>
      </c>
      <c r="G179" s="136" t="s">
        <v>151</v>
      </c>
      <c r="H179" s="137">
        <v>155.32</v>
      </c>
      <c r="I179" s="138"/>
      <c r="J179" s="139">
        <f>ROUND(I179*H179,2)</f>
        <v>0</v>
      </c>
      <c r="K179" s="135" t="s">
        <v>223</v>
      </c>
      <c r="L179" s="33"/>
      <c r="M179" s="140" t="s">
        <v>19</v>
      </c>
      <c r="N179" s="141" t="s">
        <v>46</v>
      </c>
      <c r="P179" s="142">
        <f>O179*H179</f>
        <v>0</v>
      </c>
      <c r="Q179" s="142">
        <v>1.0200000000000001E-3</v>
      </c>
      <c r="R179" s="142">
        <f>Q179*H179</f>
        <v>0.1584264</v>
      </c>
      <c r="S179" s="142">
        <v>0</v>
      </c>
      <c r="T179" s="143">
        <f>S179*H179</f>
        <v>0</v>
      </c>
      <c r="AR179" s="144" t="s">
        <v>224</v>
      </c>
      <c r="AT179" s="144" t="s">
        <v>220</v>
      </c>
      <c r="AU179" s="144" t="s">
        <v>85</v>
      </c>
      <c r="AY179" s="18" t="s">
        <v>218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8" t="s">
        <v>83</v>
      </c>
      <c r="BK179" s="145">
        <f>ROUND(I179*H179,2)</f>
        <v>0</v>
      </c>
      <c r="BL179" s="18" t="s">
        <v>224</v>
      </c>
      <c r="BM179" s="144" t="s">
        <v>2792</v>
      </c>
    </row>
    <row r="180" spans="2:65" s="1" customFormat="1" ht="29.25">
      <c r="B180" s="33"/>
      <c r="D180" s="146" t="s">
        <v>226</v>
      </c>
      <c r="F180" s="147" t="s">
        <v>1195</v>
      </c>
      <c r="I180" s="148"/>
      <c r="L180" s="33"/>
      <c r="M180" s="149"/>
      <c r="T180" s="54"/>
      <c r="AT180" s="18" t="s">
        <v>226</v>
      </c>
      <c r="AU180" s="18" t="s">
        <v>85</v>
      </c>
    </row>
    <row r="181" spans="2:65" s="1" customFormat="1" ht="11.25">
      <c r="B181" s="33"/>
      <c r="D181" s="150" t="s">
        <v>228</v>
      </c>
      <c r="F181" s="151" t="s">
        <v>1196</v>
      </c>
      <c r="I181" s="148"/>
      <c r="L181" s="33"/>
      <c r="M181" s="149"/>
      <c r="T181" s="54"/>
      <c r="AT181" s="18" t="s">
        <v>228</v>
      </c>
      <c r="AU181" s="18" t="s">
        <v>85</v>
      </c>
    </row>
    <row r="182" spans="2:65" s="13" customFormat="1" ht="11.25">
      <c r="B182" s="158"/>
      <c r="D182" s="146" t="s">
        <v>230</v>
      </c>
      <c r="E182" s="159" t="s">
        <v>19</v>
      </c>
      <c r="F182" s="160" t="s">
        <v>1103</v>
      </c>
      <c r="H182" s="161">
        <v>155.32</v>
      </c>
      <c r="I182" s="162"/>
      <c r="L182" s="158"/>
      <c r="M182" s="163"/>
      <c r="T182" s="164"/>
      <c r="AT182" s="159" t="s">
        <v>230</v>
      </c>
      <c r="AU182" s="159" t="s">
        <v>85</v>
      </c>
      <c r="AV182" s="13" t="s">
        <v>85</v>
      </c>
      <c r="AW182" s="13" t="s">
        <v>36</v>
      </c>
      <c r="AX182" s="13" t="s">
        <v>83</v>
      </c>
      <c r="AY182" s="159" t="s">
        <v>218</v>
      </c>
    </row>
    <row r="183" spans="2:65" s="1" customFormat="1" ht="11.25">
      <c r="B183" s="33"/>
      <c r="D183" s="146" t="s">
        <v>247</v>
      </c>
      <c r="F183" s="172" t="s">
        <v>1197</v>
      </c>
      <c r="L183" s="33"/>
      <c r="M183" s="149"/>
      <c r="T183" s="54"/>
      <c r="AU183" s="18" t="s">
        <v>85</v>
      </c>
    </row>
    <row r="184" spans="2:65" s="1" customFormat="1" ht="11.25">
      <c r="B184" s="33"/>
      <c r="D184" s="146" t="s">
        <v>247</v>
      </c>
      <c r="F184" s="173" t="s">
        <v>2756</v>
      </c>
      <c r="H184" s="174">
        <v>0</v>
      </c>
      <c r="L184" s="33"/>
      <c r="M184" s="149"/>
      <c r="T184" s="54"/>
      <c r="AU184" s="18" t="s">
        <v>85</v>
      </c>
    </row>
    <row r="185" spans="2:65" s="1" customFormat="1" ht="11.25">
      <c r="B185" s="33"/>
      <c r="D185" s="146" t="s">
        <v>247</v>
      </c>
      <c r="F185" s="173" t="s">
        <v>2757</v>
      </c>
      <c r="H185" s="174">
        <v>0</v>
      </c>
      <c r="L185" s="33"/>
      <c r="M185" s="149"/>
      <c r="T185" s="54"/>
      <c r="AU185" s="18" t="s">
        <v>85</v>
      </c>
    </row>
    <row r="186" spans="2:65" s="1" customFormat="1" ht="11.25">
      <c r="B186" s="33"/>
      <c r="D186" s="146" t="s">
        <v>247</v>
      </c>
      <c r="F186" s="173" t="s">
        <v>2784</v>
      </c>
      <c r="H186" s="174">
        <v>17.27</v>
      </c>
      <c r="L186" s="33"/>
      <c r="M186" s="149"/>
      <c r="T186" s="54"/>
      <c r="AU186" s="18" t="s">
        <v>85</v>
      </c>
    </row>
    <row r="187" spans="2:65" s="1" customFormat="1" ht="11.25">
      <c r="B187" s="33"/>
      <c r="D187" s="146" t="s">
        <v>247</v>
      </c>
      <c r="F187" s="173" t="s">
        <v>2785</v>
      </c>
      <c r="H187" s="174">
        <v>35.659999999999997</v>
      </c>
      <c r="L187" s="33"/>
      <c r="M187" s="149"/>
      <c r="T187" s="54"/>
      <c r="AU187" s="18" t="s">
        <v>85</v>
      </c>
    </row>
    <row r="188" spans="2:65" s="1" customFormat="1" ht="11.25">
      <c r="B188" s="33"/>
      <c r="D188" s="146" t="s">
        <v>247</v>
      </c>
      <c r="F188" s="173" t="s">
        <v>2786</v>
      </c>
      <c r="H188" s="174">
        <v>47.06</v>
      </c>
      <c r="L188" s="33"/>
      <c r="M188" s="149"/>
      <c r="T188" s="54"/>
      <c r="AU188" s="18" t="s">
        <v>85</v>
      </c>
    </row>
    <row r="189" spans="2:65" s="1" customFormat="1" ht="11.25">
      <c r="B189" s="33"/>
      <c r="D189" s="146" t="s">
        <v>247</v>
      </c>
      <c r="F189" s="173" t="s">
        <v>2787</v>
      </c>
      <c r="H189" s="174">
        <v>8.8699999999999992</v>
      </c>
      <c r="L189" s="33"/>
      <c r="M189" s="149"/>
      <c r="T189" s="54"/>
      <c r="AU189" s="18" t="s">
        <v>85</v>
      </c>
    </row>
    <row r="190" spans="2:65" s="1" customFormat="1" ht="11.25">
      <c r="B190" s="33"/>
      <c r="D190" s="146" t="s">
        <v>247</v>
      </c>
      <c r="F190" s="173" t="s">
        <v>2788</v>
      </c>
      <c r="H190" s="174">
        <v>43.99</v>
      </c>
      <c r="L190" s="33"/>
      <c r="M190" s="149"/>
      <c r="T190" s="54"/>
      <c r="AU190" s="18" t="s">
        <v>85</v>
      </c>
    </row>
    <row r="191" spans="2:65" s="1" customFormat="1" ht="11.25">
      <c r="B191" s="33"/>
      <c r="D191" s="146" t="s">
        <v>247</v>
      </c>
      <c r="F191" s="173" t="s">
        <v>2764</v>
      </c>
      <c r="H191" s="174">
        <v>0</v>
      </c>
      <c r="L191" s="33"/>
      <c r="M191" s="149"/>
      <c r="T191" s="54"/>
      <c r="AU191" s="18" t="s">
        <v>85</v>
      </c>
    </row>
    <row r="192" spans="2:65" s="1" customFormat="1" ht="11.25">
      <c r="B192" s="33"/>
      <c r="D192" s="146" t="s">
        <v>247</v>
      </c>
      <c r="F192" s="173" t="s">
        <v>2789</v>
      </c>
      <c r="H192" s="174">
        <v>2.4700000000000002</v>
      </c>
      <c r="L192" s="33"/>
      <c r="M192" s="149"/>
      <c r="T192" s="54"/>
      <c r="AU192" s="18" t="s">
        <v>85</v>
      </c>
    </row>
    <row r="193" spans="2:65" s="1" customFormat="1" ht="11.25">
      <c r="B193" s="33"/>
      <c r="D193" s="146" t="s">
        <v>247</v>
      </c>
      <c r="F193" s="173" t="s">
        <v>235</v>
      </c>
      <c r="H193" s="174">
        <v>155.32</v>
      </c>
      <c r="L193" s="33"/>
      <c r="M193" s="149"/>
      <c r="T193" s="54"/>
      <c r="AU193" s="18" t="s">
        <v>85</v>
      </c>
    </row>
    <row r="194" spans="2:65" s="1" customFormat="1" ht="16.5" customHeight="1">
      <c r="B194" s="33"/>
      <c r="C194" s="133" t="s">
        <v>310</v>
      </c>
      <c r="D194" s="133" t="s">
        <v>220</v>
      </c>
      <c r="E194" s="134" t="s">
        <v>1198</v>
      </c>
      <c r="F194" s="135" t="s">
        <v>1199</v>
      </c>
      <c r="G194" s="136" t="s">
        <v>181</v>
      </c>
      <c r="H194" s="137">
        <v>10.128</v>
      </c>
      <c r="I194" s="138"/>
      <c r="J194" s="139">
        <f>ROUND(I194*H194,2)</f>
        <v>0</v>
      </c>
      <c r="K194" s="135" t="s">
        <v>223</v>
      </c>
      <c r="L194" s="33"/>
      <c r="M194" s="140" t="s">
        <v>19</v>
      </c>
      <c r="N194" s="141" t="s">
        <v>46</v>
      </c>
      <c r="P194" s="142">
        <f>O194*H194</f>
        <v>0</v>
      </c>
      <c r="Q194" s="142">
        <v>1.09528</v>
      </c>
      <c r="R194" s="142">
        <f>Q194*H194</f>
        <v>11.09299584</v>
      </c>
      <c r="S194" s="142">
        <v>0</v>
      </c>
      <c r="T194" s="143">
        <f>S194*H194</f>
        <v>0</v>
      </c>
      <c r="AR194" s="144" t="s">
        <v>224</v>
      </c>
      <c r="AT194" s="144" t="s">
        <v>220</v>
      </c>
      <c r="AU194" s="144" t="s">
        <v>85</v>
      </c>
      <c r="AY194" s="18" t="s">
        <v>218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8" t="s">
        <v>83</v>
      </c>
      <c r="BK194" s="145">
        <f>ROUND(I194*H194,2)</f>
        <v>0</v>
      </c>
      <c r="BL194" s="18" t="s">
        <v>224</v>
      </c>
      <c r="BM194" s="144" t="s">
        <v>2793</v>
      </c>
    </row>
    <row r="195" spans="2:65" s="1" customFormat="1" ht="29.25">
      <c r="B195" s="33"/>
      <c r="D195" s="146" t="s">
        <v>226</v>
      </c>
      <c r="F195" s="147" t="s">
        <v>1201</v>
      </c>
      <c r="I195" s="148"/>
      <c r="L195" s="33"/>
      <c r="M195" s="149"/>
      <c r="T195" s="54"/>
      <c r="AT195" s="18" t="s">
        <v>226</v>
      </c>
      <c r="AU195" s="18" t="s">
        <v>85</v>
      </c>
    </row>
    <row r="196" spans="2:65" s="1" customFormat="1" ht="11.25">
      <c r="B196" s="33"/>
      <c r="D196" s="150" t="s">
        <v>228</v>
      </c>
      <c r="F196" s="151" t="s">
        <v>1202</v>
      </c>
      <c r="I196" s="148"/>
      <c r="L196" s="33"/>
      <c r="M196" s="149"/>
      <c r="T196" s="54"/>
      <c r="AT196" s="18" t="s">
        <v>228</v>
      </c>
      <c r="AU196" s="18" t="s">
        <v>85</v>
      </c>
    </row>
    <row r="197" spans="2:65" s="13" customFormat="1" ht="11.25">
      <c r="B197" s="158"/>
      <c r="D197" s="146" t="s">
        <v>230</v>
      </c>
      <c r="E197" s="159" t="s">
        <v>19</v>
      </c>
      <c r="F197" s="160" t="s">
        <v>1203</v>
      </c>
      <c r="H197" s="161">
        <v>10.128</v>
      </c>
      <c r="I197" s="162"/>
      <c r="L197" s="158"/>
      <c r="M197" s="163"/>
      <c r="T197" s="164"/>
      <c r="AT197" s="159" t="s">
        <v>230</v>
      </c>
      <c r="AU197" s="159" t="s">
        <v>85</v>
      </c>
      <c r="AV197" s="13" t="s">
        <v>85</v>
      </c>
      <c r="AW197" s="13" t="s">
        <v>36</v>
      </c>
      <c r="AX197" s="13" t="s">
        <v>83</v>
      </c>
      <c r="AY197" s="159" t="s">
        <v>218</v>
      </c>
    </row>
    <row r="198" spans="2:65" s="1" customFormat="1" ht="11.25">
      <c r="B198" s="33"/>
      <c r="D198" s="146" t="s">
        <v>247</v>
      </c>
      <c r="F198" s="172" t="s">
        <v>1204</v>
      </c>
      <c r="L198" s="33"/>
      <c r="M198" s="149"/>
      <c r="T198" s="54"/>
      <c r="AU198" s="18" t="s">
        <v>85</v>
      </c>
    </row>
    <row r="199" spans="2:65" s="1" customFormat="1" ht="11.25">
      <c r="B199" s="33"/>
      <c r="D199" s="146" t="s">
        <v>247</v>
      </c>
      <c r="F199" s="173" t="s">
        <v>2756</v>
      </c>
      <c r="H199" s="174">
        <v>0</v>
      </c>
      <c r="L199" s="33"/>
      <c r="M199" s="149"/>
      <c r="T199" s="54"/>
      <c r="AU199" s="18" t="s">
        <v>85</v>
      </c>
    </row>
    <row r="200" spans="2:65" s="1" customFormat="1" ht="11.25">
      <c r="B200" s="33"/>
      <c r="D200" s="146" t="s">
        <v>247</v>
      </c>
      <c r="F200" s="173" t="s">
        <v>2757</v>
      </c>
      <c r="H200" s="174">
        <v>0</v>
      </c>
      <c r="L200" s="33"/>
      <c r="M200" s="149"/>
      <c r="T200" s="54"/>
      <c r="AU200" s="18" t="s">
        <v>85</v>
      </c>
    </row>
    <row r="201" spans="2:65" s="1" customFormat="1" ht="11.25">
      <c r="B201" s="33"/>
      <c r="D201" s="146" t="s">
        <v>247</v>
      </c>
      <c r="F201" s="173" t="s">
        <v>2758</v>
      </c>
      <c r="H201" s="174">
        <v>0</v>
      </c>
      <c r="L201" s="33"/>
      <c r="M201" s="149"/>
      <c r="T201" s="54"/>
      <c r="AU201" s="18" t="s">
        <v>85</v>
      </c>
    </row>
    <row r="202" spans="2:65" s="1" customFormat="1" ht="11.25">
      <c r="B202" s="33"/>
      <c r="D202" s="146" t="s">
        <v>247</v>
      </c>
      <c r="F202" s="173" t="s">
        <v>2759</v>
      </c>
      <c r="H202" s="174">
        <v>85.53</v>
      </c>
      <c r="L202" s="33"/>
      <c r="M202" s="149"/>
      <c r="T202" s="54"/>
      <c r="AU202" s="18" t="s">
        <v>85</v>
      </c>
    </row>
    <row r="203" spans="2:65" s="1" customFormat="1" ht="11.25">
      <c r="B203" s="33"/>
      <c r="D203" s="146" t="s">
        <v>247</v>
      </c>
      <c r="F203" s="173" t="s">
        <v>2760</v>
      </c>
      <c r="H203" s="174">
        <v>17.329999999999998</v>
      </c>
      <c r="L203" s="33"/>
      <c r="M203" s="149"/>
      <c r="T203" s="54"/>
      <c r="AU203" s="18" t="s">
        <v>85</v>
      </c>
    </row>
    <row r="204" spans="2:65" s="1" customFormat="1" ht="11.25">
      <c r="B204" s="33"/>
      <c r="D204" s="146" t="s">
        <v>247</v>
      </c>
      <c r="F204" s="173" t="s">
        <v>2761</v>
      </c>
      <c r="H204" s="174">
        <v>17.559999999999999</v>
      </c>
      <c r="L204" s="33"/>
      <c r="M204" s="149"/>
      <c r="T204" s="54"/>
      <c r="AU204" s="18" t="s">
        <v>85</v>
      </c>
    </row>
    <row r="205" spans="2:65" s="1" customFormat="1" ht="11.25">
      <c r="B205" s="33"/>
      <c r="D205" s="146" t="s">
        <v>247</v>
      </c>
      <c r="F205" s="173" t="s">
        <v>2762</v>
      </c>
      <c r="H205" s="174">
        <v>37</v>
      </c>
      <c r="L205" s="33"/>
      <c r="M205" s="149"/>
      <c r="T205" s="54"/>
      <c r="AU205" s="18" t="s">
        <v>85</v>
      </c>
    </row>
    <row r="206" spans="2:65" s="1" customFormat="1" ht="11.25">
      <c r="B206" s="33"/>
      <c r="D206" s="146" t="s">
        <v>247</v>
      </c>
      <c r="F206" s="173" t="s">
        <v>2763</v>
      </c>
      <c r="H206" s="174">
        <v>44.81</v>
      </c>
      <c r="L206" s="33"/>
      <c r="M206" s="149"/>
      <c r="T206" s="54"/>
      <c r="AU206" s="18" t="s">
        <v>85</v>
      </c>
    </row>
    <row r="207" spans="2:65" s="1" customFormat="1" ht="11.25">
      <c r="B207" s="33"/>
      <c r="D207" s="146" t="s">
        <v>247</v>
      </c>
      <c r="F207" s="173" t="s">
        <v>2764</v>
      </c>
      <c r="H207" s="174">
        <v>0</v>
      </c>
      <c r="L207" s="33"/>
      <c r="M207" s="149"/>
      <c r="T207" s="54"/>
      <c r="AU207" s="18" t="s">
        <v>85</v>
      </c>
    </row>
    <row r="208" spans="2:65" s="1" customFormat="1" ht="11.25">
      <c r="B208" s="33"/>
      <c r="D208" s="146" t="s">
        <v>247</v>
      </c>
      <c r="F208" s="173" t="s">
        <v>2765</v>
      </c>
      <c r="H208" s="174">
        <v>54.79</v>
      </c>
      <c r="L208" s="33"/>
      <c r="M208" s="149"/>
      <c r="T208" s="54"/>
      <c r="AU208" s="18" t="s">
        <v>85</v>
      </c>
    </row>
    <row r="209" spans="2:65" s="1" customFormat="1" ht="11.25">
      <c r="B209" s="33"/>
      <c r="D209" s="146" t="s">
        <v>247</v>
      </c>
      <c r="F209" s="173" t="s">
        <v>2766</v>
      </c>
      <c r="H209" s="174">
        <v>19.14</v>
      </c>
      <c r="L209" s="33"/>
      <c r="M209" s="149"/>
      <c r="T209" s="54"/>
      <c r="AU209" s="18" t="s">
        <v>85</v>
      </c>
    </row>
    <row r="210" spans="2:65" s="1" customFormat="1" ht="11.25">
      <c r="B210" s="33"/>
      <c r="D210" s="146" t="s">
        <v>247</v>
      </c>
      <c r="F210" s="173" t="s">
        <v>2767</v>
      </c>
      <c r="H210" s="174">
        <v>13.22</v>
      </c>
      <c r="L210" s="33"/>
      <c r="M210" s="149"/>
      <c r="T210" s="54"/>
      <c r="AU210" s="18" t="s">
        <v>85</v>
      </c>
    </row>
    <row r="211" spans="2:65" s="1" customFormat="1" ht="11.25">
      <c r="B211" s="33"/>
      <c r="D211" s="146" t="s">
        <v>247</v>
      </c>
      <c r="F211" s="173" t="s">
        <v>235</v>
      </c>
      <c r="H211" s="174">
        <v>289.38</v>
      </c>
      <c r="L211" s="33"/>
      <c r="M211" s="149"/>
      <c r="T211" s="54"/>
      <c r="AU211" s="18" t="s">
        <v>85</v>
      </c>
    </row>
    <row r="212" spans="2:65" s="1" customFormat="1" ht="16.5" customHeight="1">
      <c r="B212" s="33"/>
      <c r="C212" s="133" t="s">
        <v>326</v>
      </c>
      <c r="D212" s="133" t="s">
        <v>220</v>
      </c>
      <c r="E212" s="134" t="s">
        <v>1205</v>
      </c>
      <c r="F212" s="135" t="s">
        <v>1206</v>
      </c>
      <c r="G212" s="136" t="s">
        <v>181</v>
      </c>
      <c r="H212" s="137">
        <v>21.704000000000001</v>
      </c>
      <c r="I212" s="138"/>
      <c r="J212" s="139">
        <f>ROUND(I212*H212,2)</f>
        <v>0</v>
      </c>
      <c r="K212" s="135" t="s">
        <v>223</v>
      </c>
      <c r="L212" s="33"/>
      <c r="M212" s="140" t="s">
        <v>19</v>
      </c>
      <c r="N212" s="141" t="s">
        <v>46</v>
      </c>
      <c r="P212" s="142">
        <f>O212*H212</f>
        <v>0</v>
      </c>
      <c r="Q212" s="142">
        <v>1.0556000000000001</v>
      </c>
      <c r="R212" s="142">
        <f>Q212*H212</f>
        <v>22.910742400000004</v>
      </c>
      <c r="S212" s="142">
        <v>0</v>
      </c>
      <c r="T212" s="143">
        <f>S212*H212</f>
        <v>0</v>
      </c>
      <c r="AR212" s="144" t="s">
        <v>224</v>
      </c>
      <c r="AT212" s="144" t="s">
        <v>220</v>
      </c>
      <c r="AU212" s="144" t="s">
        <v>85</v>
      </c>
      <c r="AY212" s="18" t="s">
        <v>218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8" t="s">
        <v>83</v>
      </c>
      <c r="BK212" s="145">
        <f>ROUND(I212*H212,2)</f>
        <v>0</v>
      </c>
      <c r="BL212" s="18" t="s">
        <v>224</v>
      </c>
      <c r="BM212" s="144" t="s">
        <v>2794</v>
      </c>
    </row>
    <row r="213" spans="2:65" s="1" customFormat="1" ht="29.25">
      <c r="B213" s="33"/>
      <c r="D213" s="146" t="s">
        <v>226</v>
      </c>
      <c r="F213" s="147" t="s">
        <v>1208</v>
      </c>
      <c r="I213" s="148"/>
      <c r="L213" s="33"/>
      <c r="M213" s="149"/>
      <c r="T213" s="54"/>
      <c r="AT213" s="18" t="s">
        <v>226</v>
      </c>
      <c r="AU213" s="18" t="s">
        <v>85</v>
      </c>
    </row>
    <row r="214" spans="2:65" s="1" customFormat="1" ht="11.25">
      <c r="B214" s="33"/>
      <c r="D214" s="150" t="s">
        <v>228</v>
      </c>
      <c r="F214" s="151" t="s">
        <v>1209</v>
      </c>
      <c r="I214" s="148"/>
      <c r="L214" s="33"/>
      <c r="M214" s="149"/>
      <c r="T214" s="54"/>
      <c r="AT214" s="18" t="s">
        <v>228</v>
      </c>
      <c r="AU214" s="18" t="s">
        <v>85</v>
      </c>
    </row>
    <row r="215" spans="2:65" s="13" customFormat="1" ht="11.25">
      <c r="B215" s="158"/>
      <c r="D215" s="146" t="s">
        <v>230</v>
      </c>
      <c r="E215" s="159" t="s">
        <v>19</v>
      </c>
      <c r="F215" s="160" t="s">
        <v>2795</v>
      </c>
      <c r="H215" s="161">
        <v>21.704000000000001</v>
      </c>
      <c r="I215" s="162"/>
      <c r="L215" s="158"/>
      <c r="M215" s="163"/>
      <c r="T215" s="164"/>
      <c r="AT215" s="159" t="s">
        <v>230</v>
      </c>
      <c r="AU215" s="159" t="s">
        <v>85</v>
      </c>
      <c r="AV215" s="13" t="s">
        <v>85</v>
      </c>
      <c r="AW215" s="13" t="s">
        <v>36</v>
      </c>
      <c r="AX215" s="13" t="s">
        <v>83</v>
      </c>
      <c r="AY215" s="159" t="s">
        <v>218</v>
      </c>
    </row>
    <row r="216" spans="2:65" s="1" customFormat="1" ht="11.25">
      <c r="B216" s="33"/>
      <c r="D216" s="146" t="s">
        <v>247</v>
      </c>
      <c r="F216" s="172" t="s">
        <v>1204</v>
      </c>
      <c r="L216" s="33"/>
      <c r="M216" s="149"/>
      <c r="T216" s="54"/>
      <c r="AU216" s="18" t="s">
        <v>85</v>
      </c>
    </row>
    <row r="217" spans="2:65" s="1" customFormat="1" ht="11.25">
      <c r="B217" s="33"/>
      <c r="D217" s="146" t="s">
        <v>247</v>
      </c>
      <c r="F217" s="173" t="s">
        <v>2756</v>
      </c>
      <c r="H217" s="174">
        <v>0</v>
      </c>
      <c r="L217" s="33"/>
      <c r="M217" s="149"/>
      <c r="T217" s="54"/>
      <c r="AU217" s="18" t="s">
        <v>85</v>
      </c>
    </row>
    <row r="218" spans="2:65" s="1" customFormat="1" ht="11.25">
      <c r="B218" s="33"/>
      <c r="D218" s="146" t="s">
        <v>247</v>
      </c>
      <c r="F218" s="173" t="s">
        <v>2757</v>
      </c>
      <c r="H218" s="174">
        <v>0</v>
      </c>
      <c r="L218" s="33"/>
      <c r="M218" s="149"/>
      <c r="T218" s="54"/>
      <c r="AU218" s="18" t="s">
        <v>85</v>
      </c>
    </row>
    <row r="219" spans="2:65" s="1" customFormat="1" ht="11.25">
      <c r="B219" s="33"/>
      <c r="D219" s="146" t="s">
        <v>247</v>
      </c>
      <c r="F219" s="173" t="s">
        <v>2758</v>
      </c>
      <c r="H219" s="174">
        <v>0</v>
      </c>
      <c r="L219" s="33"/>
      <c r="M219" s="149"/>
      <c r="T219" s="54"/>
      <c r="AU219" s="18" t="s">
        <v>85</v>
      </c>
    </row>
    <row r="220" spans="2:65" s="1" customFormat="1" ht="11.25">
      <c r="B220" s="33"/>
      <c r="D220" s="146" t="s">
        <v>247</v>
      </c>
      <c r="F220" s="173" t="s">
        <v>2759</v>
      </c>
      <c r="H220" s="174">
        <v>85.53</v>
      </c>
      <c r="L220" s="33"/>
      <c r="M220" s="149"/>
      <c r="T220" s="54"/>
      <c r="AU220" s="18" t="s">
        <v>85</v>
      </c>
    </row>
    <row r="221" spans="2:65" s="1" customFormat="1" ht="11.25">
      <c r="B221" s="33"/>
      <c r="D221" s="146" t="s">
        <v>247</v>
      </c>
      <c r="F221" s="173" t="s">
        <v>2760</v>
      </c>
      <c r="H221" s="174">
        <v>17.329999999999998</v>
      </c>
      <c r="L221" s="33"/>
      <c r="M221" s="149"/>
      <c r="T221" s="54"/>
      <c r="AU221" s="18" t="s">
        <v>85</v>
      </c>
    </row>
    <row r="222" spans="2:65" s="1" customFormat="1" ht="11.25">
      <c r="B222" s="33"/>
      <c r="D222" s="146" t="s">
        <v>247</v>
      </c>
      <c r="F222" s="173" t="s">
        <v>2761</v>
      </c>
      <c r="H222" s="174">
        <v>17.559999999999999</v>
      </c>
      <c r="L222" s="33"/>
      <c r="M222" s="149"/>
      <c r="T222" s="54"/>
      <c r="AU222" s="18" t="s">
        <v>85</v>
      </c>
    </row>
    <row r="223" spans="2:65" s="1" customFormat="1" ht="11.25">
      <c r="B223" s="33"/>
      <c r="D223" s="146" t="s">
        <v>247</v>
      </c>
      <c r="F223" s="173" t="s">
        <v>2762</v>
      </c>
      <c r="H223" s="174">
        <v>37</v>
      </c>
      <c r="L223" s="33"/>
      <c r="M223" s="149"/>
      <c r="T223" s="54"/>
      <c r="AU223" s="18" t="s">
        <v>85</v>
      </c>
    </row>
    <row r="224" spans="2:65" s="1" customFormat="1" ht="11.25">
      <c r="B224" s="33"/>
      <c r="D224" s="146" t="s">
        <v>247</v>
      </c>
      <c r="F224" s="173" t="s">
        <v>2763</v>
      </c>
      <c r="H224" s="174">
        <v>44.81</v>
      </c>
      <c r="L224" s="33"/>
      <c r="M224" s="149"/>
      <c r="T224" s="54"/>
      <c r="AU224" s="18" t="s">
        <v>85</v>
      </c>
    </row>
    <row r="225" spans="2:65" s="1" customFormat="1" ht="11.25">
      <c r="B225" s="33"/>
      <c r="D225" s="146" t="s">
        <v>247</v>
      </c>
      <c r="F225" s="173" t="s">
        <v>2764</v>
      </c>
      <c r="H225" s="174">
        <v>0</v>
      </c>
      <c r="L225" s="33"/>
      <c r="M225" s="149"/>
      <c r="T225" s="54"/>
      <c r="AU225" s="18" t="s">
        <v>85</v>
      </c>
    </row>
    <row r="226" spans="2:65" s="1" customFormat="1" ht="11.25">
      <c r="B226" s="33"/>
      <c r="D226" s="146" t="s">
        <v>247</v>
      </c>
      <c r="F226" s="173" t="s">
        <v>2765</v>
      </c>
      <c r="H226" s="174">
        <v>54.79</v>
      </c>
      <c r="L226" s="33"/>
      <c r="M226" s="149"/>
      <c r="T226" s="54"/>
      <c r="AU226" s="18" t="s">
        <v>85</v>
      </c>
    </row>
    <row r="227" spans="2:65" s="1" customFormat="1" ht="11.25">
      <c r="B227" s="33"/>
      <c r="D227" s="146" t="s">
        <v>247</v>
      </c>
      <c r="F227" s="173" t="s">
        <v>2766</v>
      </c>
      <c r="H227" s="174">
        <v>19.14</v>
      </c>
      <c r="L227" s="33"/>
      <c r="M227" s="149"/>
      <c r="T227" s="54"/>
      <c r="AU227" s="18" t="s">
        <v>85</v>
      </c>
    </row>
    <row r="228" spans="2:65" s="1" customFormat="1" ht="11.25">
      <c r="B228" s="33"/>
      <c r="D228" s="146" t="s">
        <v>247</v>
      </c>
      <c r="F228" s="173" t="s">
        <v>2767</v>
      </c>
      <c r="H228" s="174">
        <v>13.22</v>
      </c>
      <c r="L228" s="33"/>
      <c r="M228" s="149"/>
      <c r="T228" s="54"/>
      <c r="AU228" s="18" t="s">
        <v>85</v>
      </c>
    </row>
    <row r="229" spans="2:65" s="1" customFormat="1" ht="11.25">
      <c r="B229" s="33"/>
      <c r="D229" s="146" t="s">
        <v>247</v>
      </c>
      <c r="F229" s="173" t="s">
        <v>235</v>
      </c>
      <c r="H229" s="174">
        <v>289.38</v>
      </c>
      <c r="L229" s="33"/>
      <c r="M229" s="149"/>
      <c r="T229" s="54"/>
      <c r="AU229" s="18" t="s">
        <v>85</v>
      </c>
    </row>
    <row r="230" spans="2:65" s="11" customFormat="1" ht="22.9" customHeight="1">
      <c r="B230" s="121"/>
      <c r="D230" s="122" t="s">
        <v>74</v>
      </c>
      <c r="E230" s="131" t="s">
        <v>224</v>
      </c>
      <c r="F230" s="131" t="s">
        <v>1224</v>
      </c>
      <c r="I230" s="124"/>
      <c r="J230" s="132">
        <f>BK230</f>
        <v>0</v>
      </c>
      <c r="L230" s="121"/>
      <c r="M230" s="126"/>
      <c r="P230" s="127">
        <f>SUM(P231:P250)</f>
        <v>0</v>
      </c>
      <c r="R230" s="127">
        <f>SUM(R231:R250)</f>
        <v>21.897396500000003</v>
      </c>
      <c r="T230" s="128">
        <f>SUM(T231:T250)</f>
        <v>0</v>
      </c>
      <c r="AR230" s="122" t="s">
        <v>83</v>
      </c>
      <c r="AT230" s="129" t="s">
        <v>74</v>
      </c>
      <c r="AU230" s="129" t="s">
        <v>83</v>
      </c>
      <c r="AY230" s="122" t="s">
        <v>218</v>
      </c>
      <c r="BK230" s="130">
        <f>SUM(BK231:BK250)</f>
        <v>0</v>
      </c>
    </row>
    <row r="231" spans="2:65" s="1" customFormat="1" ht="16.5" customHeight="1">
      <c r="B231" s="33"/>
      <c r="C231" s="133" t="s">
        <v>339</v>
      </c>
      <c r="D231" s="133" t="s">
        <v>220</v>
      </c>
      <c r="E231" s="134" t="s">
        <v>2796</v>
      </c>
      <c r="F231" s="135" t="s">
        <v>2797</v>
      </c>
      <c r="G231" s="136" t="s">
        <v>151</v>
      </c>
      <c r="H231" s="137">
        <v>23.35</v>
      </c>
      <c r="I231" s="138"/>
      <c r="J231" s="139">
        <f>ROUND(I231*H231,2)</f>
        <v>0</v>
      </c>
      <c r="K231" s="135" t="s">
        <v>223</v>
      </c>
      <c r="L231" s="33"/>
      <c r="M231" s="140" t="s">
        <v>19</v>
      </c>
      <c r="N231" s="141" t="s">
        <v>46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224</v>
      </c>
      <c r="AT231" s="144" t="s">
        <v>220</v>
      </c>
      <c r="AU231" s="144" t="s">
        <v>85</v>
      </c>
      <c r="AY231" s="18" t="s">
        <v>218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8" t="s">
        <v>83</v>
      </c>
      <c r="BK231" s="145">
        <f>ROUND(I231*H231,2)</f>
        <v>0</v>
      </c>
      <c r="BL231" s="18" t="s">
        <v>224</v>
      </c>
      <c r="BM231" s="144" t="s">
        <v>2798</v>
      </c>
    </row>
    <row r="232" spans="2:65" s="1" customFormat="1" ht="11.25">
      <c r="B232" s="33"/>
      <c r="D232" s="146" t="s">
        <v>226</v>
      </c>
      <c r="F232" s="147" t="s">
        <v>2799</v>
      </c>
      <c r="I232" s="148"/>
      <c r="L232" s="33"/>
      <c r="M232" s="149"/>
      <c r="T232" s="54"/>
      <c r="AT232" s="18" t="s">
        <v>226</v>
      </c>
      <c r="AU232" s="18" t="s">
        <v>85</v>
      </c>
    </row>
    <row r="233" spans="2:65" s="1" customFormat="1" ht="11.25">
      <c r="B233" s="33"/>
      <c r="D233" s="150" t="s">
        <v>228</v>
      </c>
      <c r="F233" s="151" t="s">
        <v>2800</v>
      </c>
      <c r="I233" s="148"/>
      <c r="L233" s="33"/>
      <c r="M233" s="149"/>
      <c r="T233" s="54"/>
      <c r="AT233" s="18" t="s">
        <v>228</v>
      </c>
      <c r="AU233" s="18" t="s">
        <v>85</v>
      </c>
    </row>
    <row r="234" spans="2:65" s="13" customFormat="1" ht="11.25">
      <c r="B234" s="158"/>
      <c r="D234" s="146" t="s">
        <v>230</v>
      </c>
      <c r="E234" s="159" t="s">
        <v>19</v>
      </c>
      <c r="F234" s="160" t="s">
        <v>2749</v>
      </c>
      <c r="H234" s="161">
        <v>23.35</v>
      </c>
      <c r="I234" s="162"/>
      <c r="L234" s="158"/>
      <c r="M234" s="163"/>
      <c r="T234" s="164"/>
      <c r="AT234" s="159" t="s">
        <v>230</v>
      </c>
      <c r="AU234" s="159" t="s">
        <v>85</v>
      </c>
      <c r="AV234" s="13" t="s">
        <v>85</v>
      </c>
      <c r="AW234" s="13" t="s">
        <v>36</v>
      </c>
      <c r="AX234" s="13" t="s">
        <v>83</v>
      </c>
      <c r="AY234" s="159" t="s">
        <v>218</v>
      </c>
    </row>
    <row r="235" spans="2:65" s="1" customFormat="1" ht="11.25">
      <c r="B235" s="33"/>
      <c r="D235" s="146" t="s">
        <v>247</v>
      </c>
      <c r="F235" s="172" t="s">
        <v>2801</v>
      </c>
      <c r="L235" s="33"/>
      <c r="M235" s="149"/>
      <c r="T235" s="54"/>
      <c r="AU235" s="18" t="s">
        <v>85</v>
      </c>
    </row>
    <row r="236" spans="2:65" s="1" customFormat="1" ht="11.25">
      <c r="B236" s="33"/>
      <c r="D236" s="146" t="s">
        <v>247</v>
      </c>
      <c r="F236" s="173" t="s">
        <v>381</v>
      </c>
      <c r="H236" s="174">
        <v>0</v>
      </c>
      <c r="L236" s="33"/>
      <c r="M236" s="149"/>
      <c r="T236" s="54"/>
      <c r="AU236" s="18" t="s">
        <v>85</v>
      </c>
    </row>
    <row r="237" spans="2:65" s="1" customFormat="1" ht="11.25">
      <c r="B237" s="33"/>
      <c r="D237" s="146" t="s">
        <v>247</v>
      </c>
      <c r="F237" s="173" t="s">
        <v>2751</v>
      </c>
      <c r="H237" s="174">
        <v>23.35</v>
      </c>
      <c r="L237" s="33"/>
      <c r="M237" s="149"/>
      <c r="T237" s="54"/>
      <c r="AU237" s="18" t="s">
        <v>85</v>
      </c>
    </row>
    <row r="238" spans="2:65" s="1" customFormat="1" ht="11.25">
      <c r="B238" s="33"/>
      <c r="D238" s="146" t="s">
        <v>247</v>
      </c>
      <c r="F238" s="173" t="s">
        <v>235</v>
      </c>
      <c r="H238" s="174">
        <v>23.35</v>
      </c>
      <c r="L238" s="33"/>
      <c r="M238" s="149"/>
      <c r="T238" s="54"/>
      <c r="AU238" s="18" t="s">
        <v>85</v>
      </c>
    </row>
    <row r="239" spans="2:65" s="1" customFormat="1" ht="16.5" customHeight="1">
      <c r="B239" s="33"/>
      <c r="C239" s="133" t="s">
        <v>347</v>
      </c>
      <c r="D239" s="133" t="s">
        <v>220</v>
      </c>
      <c r="E239" s="134" t="s">
        <v>1296</v>
      </c>
      <c r="F239" s="135" t="s">
        <v>1297</v>
      </c>
      <c r="G239" s="136" t="s">
        <v>151</v>
      </c>
      <c r="H239" s="137">
        <v>249.2</v>
      </c>
      <c r="I239" s="138"/>
      <c r="J239" s="139">
        <f>ROUND(I239*H239,2)</f>
        <v>0</v>
      </c>
      <c r="K239" s="135" t="s">
        <v>223</v>
      </c>
      <c r="L239" s="33"/>
      <c r="M239" s="140" t="s">
        <v>19</v>
      </c>
      <c r="N239" s="141" t="s">
        <v>46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224</v>
      </c>
      <c r="AT239" s="144" t="s">
        <v>220</v>
      </c>
      <c r="AU239" s="144" t="s">
        <v>85</v>
      </c>
      <c r="AY239" s="18" t="s">
        <v>218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8" t="s">
        <v>83</v>
      </c>
      <c r="BK239" s="145">
        <f>ROUND(I239*H239,2)</f>
        <v>0</v>
      </c>
      <c r="BL239" s="18" t="s">
        <v>224</v>
      </c>
      <c r="BM239" s="144" t="s">
        <v>2802</v>
      </c>
    </row>
    <row r="240" spans="2:65" s="1" customFormat="1" ht="11.25">
      <c r="B240" s="33"/>
      <c r="D240" s="146" t="s">
        <v>226</v>
      </c>
      <c r="F240" s="147" t="s">
        <v>1299</v>
      </c>
      <c r="I240" s="148"/>
      <c r="L240" s="33"/>
      <c r="M240" s="149"/>
      <c r="T240" s="54"/>
      <c r="AT240" s="18" t="s">
        <v>226</v>
      </c>
      <c r="AU240" s="18" t="s">
        <v>85</v>
      </c>
    </row>
    <row r="241" spans="2:65" s="1" customFormat="1" ht="11.25">
      <c r="B241" s="33"/>
      <c r="D241" s="150" t="s">
        <v>228</v>
      </c>
      <c r="F241" s="151" t="s">
        <v>1300</v>
      </c>
      <c r="I241" s="148"/>
      <c r="L241" s="33"/>
      <c r="M241" s="149"/>
      <c r="T241" s="54"/>
      <c r="AT241" s="18" t="s">
        <v>228</v>
      </c>
      <c r="AU241" s="18" t="s">
        <v>85</v>
      </c>
    </row>
    <row r="242" spans="2:65" s="1" customFormat="1" ht="19.5">
      <c r="B242" s="33"/>
      <c r="D242" s="146" t="s">
        <v>276</v>
      </c>
      <c r="F242" s="175" t="s">
        <v>1301</v>
      </c>
      <c r="I242" s="148"/>
      <c r="L242" s="33"/>
      <c r="M242" s="149"/>
      <c r="T242" s="54"/>
      <c r="AT242" s="18" t="s">
        <v>276</v>
      </c>
      <c r="AU242" s="18" t="s">
        <v>85</v>
      </c>
    </row>
    <row r="243" spans="2:65" s="12" customFormat="1" ht="11.25">
      <c r="B243" s="152"/>
      <c r="D243" s="146" t="s">
        <v>230</v>
      </c>
      <c r="E243" s="153" t="s">
        <v>19</v>
      </c>
      <c r="F243" s="154" t="s">
        <v>381</v>
      </c>
      <c r="H243" s="153" t="s">
        <v>19</v>
      </c>
      <c r="I243" s="155"/>
      <c r="L243" s="152"/>
      <c r="M243" s="156"/>
      <c r="T243" s="157"/>
      <c r="AT243" s="153" t="s">
        <v>230</v>
      </c>
      <c r="AU243" s="153" t="s">
        <v>85</v>
      </c>
      <c r="AV243" s="12" t="s">
        <v>83</v>
      </c>
      <c r="AW243" s="12" t="s">
        <v>36</v>
      </c>
      <c r="AX243" s="12" t="s">
        <v>75</v>
      </c>
      <c r="AY243" s="153" t="s">
        <v>218</v>
      </c>
    </row>
    <row r="244" spans="2:65" s="13" customFormat="1" ht="11.25">
      <c r="B244" s="158"/>
      <c r="D244" s="146" t="s">
        <v>230</v>
      </c>
      <c r="E244" s="159" t="s">
        <v>19</v>
      </c>
      <c r="F244" s="160" t="s">
        <v>2803</v>
      </c>
      <c r="H244" s="161">
        <v>249.2</v>
      </c>
      <c r="I244" s="162"/>
      <c r="L244" s="158"/>
      <c r="M244" s="163"/>
      <c r="T244" s="164"/>
      <c r="AT244" s="159" t="s">
        <v>230</v>
      </c>
      <c r="AU244" s="159" t="s">
        <v>85</v>
      </c>
      <c r="AV244" s="13" t="s">
        <v>85</v>
      </c>
      <c r="AW244" s="13" t="s">
        <v>36</v>
      </c>
      <c r="AX244" s="13" t="s">
        <v>83</v>
      </c>
      <c r="AY244" s="159" t="s">
        <v>218</v>
      </c>
    </row>
    <row r="245" spans="2:65" s="1" customFormat="1" ht="16.5" customHeight="1">
      <c r="B245" s="33"/>
      <c r="C245" s="133" t="s">
        <v>354</v>
      </c>
      <c r="D245" s="133" t="s">
        <v>220</v>
      </c>
      <c r="E245" s="134" t="s">
        <v>2804</v>
      </c>
      <c r="F245" s="135" t="s">
        <v>2805</v>
      </c>
      <c r="G245" s="136" t="s">
        <v>151</v>
      </c>
      <c r="H245" s="137">
        <v>23.35</v>
      </c>
      <c r="I245" s="138"/>
      <c r="J245" s="139">
        <f>ROUND(I245*H245,2)</f>
        <v>0</v>
      </c>
      <c r="K245" s="135" t="s">
        <v>223</v>
      </c>
      <c r="L245" s="33"/>
      <c r="M245" s="140" t="s">
        <v>19</v>
      </c>
      <c r="N245" s="141" t="s">
        <v>46</v>
      </c>
      <c r="P245" s="142">
        <f>O245*H245</f>
        <v>0</v>
      </c>
      <c r="Q245" s="142">
        <v>0.93779000000000001</v>
      </c>
      <c r="R245" s="142">
        <f>Q245*H245</f>
        <v>21.897396500000003</v>
      </c>
      <c r="S245" s="142">
        <v>0</v>
      </c>
      <c r="T245" s="143">
        <f>S245*H245</f>
        <v>0</v>
      </c>
      <c r="AR245" s="144" t="s">
        <v>224</v>
      </c>
      <c r="AT245" s="144" t="s">
        <v>220</v>
      </c>
      <c r="AU245" s="144" t="s">
        <v>85</v>
      </c>
      <c r="AY245" s="18" t="s">
        <v>218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8" t="s">
        <v>83</v>
      </c>
      <c r="BK245" s="145">
        <f>ROUND(I245*H245,2)</f>
        <v>0</v>
      </c>
      <c r="BL245" s="18" t="s">
        <v>224</v>
      </c>
      <c r="BM245" s="144" t="s">
        <v>2806</v>
      </c>
    </row>
    <row r="246" spans="2:65" s="1" customFormat="1" ht="11.25">
      <c r="B246" s="33"/>
      <c r="D246" s="146" t="s">
        <v>226</v>
      </c>
      <c r="F246" s="147" t="s">
        <v>2807</v>
      </c>
      <c r="I246" s="148"/>
      <c r="L246" s="33"/>
      <c r="M246" s="149"/>
      <c r="T246" s="54"/>
      <c r="AT246" s="18" t="s">
        <v>226</v>
      </c>
      <c r="AU246" s="18" t="s">
        <v>85</v>
      </c>
    </row>
    <row r="247" spans="2:65" s="1" customFormat="1" ht="11.25">
      <c r="B247" s="33"/>
      <c r="D247" s="150" t="s">
        <v>228</v>
      </c>
      <c r="F247" s="151" t="s">
        <v>2808</v>
      </c>
      <c r="I247" s="148"/>
      <c r="L247" s="33"/>
      <c r="M247" s="149"/>
      <c r="T247" s="54"/>
      <c r="AT247" s="18" t="s">
        <v>228</v>
      </c>
      <c r="AU247" s="18" t="s">
        <v>85</v>
      </c>
    </row>
    <row r="248" spans="2:65" s="12" customFormat="1" ht="11.25">
      <c r="B248" s="152"/>
      <c r="D248" s="146" t="s">
        <v>230</v>
      </c>
      <c r="E248" s="153" t="s">
        <v>19</v>
      </c>
      <c r="F248" s="154" t="s">
        <v>381</v>
      </c>
      <c r="H248" s="153" t="s">
        <v>19</v>
      </c>
      <c r="I248" s="155"/>
      <c r="L248" s="152"/>
      <c r="M248" s="156"/>
      <c r="T248" s="157"/>
      <c r="AT248" s="153" t="s">
        <v>230</v>
      </c>
      <c r="AU248" s="153" t="s">
        <v>85</v>
      </c>
      <c r="AV248" s="12" t="s">
        <v>83</v>
      </c>
      <c r="AW248" s="12" t="s">
        <v>36</v>
      </c>
      <c r="AX248" s="12" t="s">
        <v>75</v>
      </c>
      <c r="AY248" s="153" t="s">
        <v>218</v>
      </c>
    </row>
    <row r="249" spans="2:65" s="13" customFormat="1" ht="11.25">
      <c r="B249" s="158"/>
      <c r="D249" s="146" t="s">
        <v>230</v>
      </c>
      <c r="E249" s="159" t="s">
        <v>19</v>
      </c>
      <c r="F249" s="160" t="s">
        <v>2751</v>
      </c>
      <c r="H249" s="161">
        <v>23.35</v>
      </c>
      <c r="I249" s="162"/>
      <c r="L249" s="158"/>
      <c r="M249" s="163"/>
      <c r="T249" s="164"/>
      <c r="AT249" s="159" t="s">
        <v>230</v>
      </c>
      <c r="AU249" s="159" t="s">
        <v>85</v>
      </c>
      <c r="AV249" s="13" t="s">
        <v>85</v>
      </c>
      <c r="AW249" s="13" t="s">
        <v>36</v>
      </c>
      <c r="AX249" s="13" t="s">
        <v>75</v>
      </c>
      <c r="AY249" s="159" t="s">
        <v>218</v>
      </c>
    </row>
    <row r="250" spans="2:65" s="14" customFormat="1" ht="11.25">
      <c r="B250" s="165"/>
      <c r="D250" s="146" t="s">
        <v>230</v>
      </c>
      <c r="E250" s="166" t="s">
        <v>2749</v>
      </c>
      <c r="F250" s="167" t="s">
        <v>235</v>
      </c>
      <c r="H250" s="168">
        <v>23.35</v>
      </c>
      <c r="I250" s="169"/>
      <c r="L250" s="165"/>
      <c r="M250" s="170"/>
      <c r="T250" s="171"/>
      <c r="AT250" s="166" t="s">
        <v>230</v>
      </c>
      <c r="AU250" s="166" t="s">
        <v>85</v>
      </c>
      <c r="AV250" s="14" t="s">
        <v>224</v>
      </c>
      <c r="AW250" s="14" t="s">
        <v>36</v>
      </c>
      <c r="AX250" s="14" t="s">
        <v>83</v>
      </c>
      <c r="AY250" s="166" t="s">
        <v>218</v>
      </c>
    </row>
    <row r="251" spans="2:65" s="11" customFormat="1" ht="22.9" customHeight="1">
      <c r="B251" s="121"/>
      <c r="D251" s="122" t="s">
        <v>74</v>
      </c>
      <c r="E251" s="131" t="s">
        <v>310</v>
      </c>
      <c r="F251" s="131" t="s">
        <v>390</v>
      </c>
      <c r="I251" s="124"/>
      <c r="J251" s="132">
        <f>BK251</f>
        <v>0</v>
      </c>
      <c r="L251" s="121"/>
      <c r="M251" s="126"/>
      <c r="P251" s="127">
        <f>SUM(P252:P308)</f>
        <v>0</v>
      </c>
      <c r="R251" s="127">
        <f>SUM(R252:R308)</f>
        <v>5.3549100000000002E-2</v>
      </c>
      <c r="T251" s="128">
        <f>SUM(T252:T308)</f>
        <v>0</v>
      </c>
      <c r="AR251" s="122" t="s">
        <v>83</v>
      </c>
      <c r="AT251" s="129" t="s">
        <v>74</v>
      </c>
      <c r="AU251" s="129" t="s">
        <v>83</v>
      </c>
      <c r="AY251" s="122" t="s">
        <v>218</v>
      </c>
      <c r="BK251" s="130">
        <f>SUM(BK252:BK308)</f>
        <v>0</v>
      </c>
    </row>
    <row r="252" spans="2:65" s="1" customFormat="1" ht="16.5" customHeight="1">
      <c r="B252" s="33"/>
      <c r="C252" s="133" t="s">
        <v>361</v>
      </c>
      <c r="D252" s="133" t="s">
        <v>220</v>
      </c>
      <c r="E252" s="134" t="s">
        <v>1304</v>
      </c>
      <c r="F252" s="135" t="s">
        <v>1305</v>
      </c>
      <c r="G252" s="136" t="s">
        <v>157</v>
      </c>
      <c r="H252" s="137">
        <v>25.65</v>
      </c>
      <c r="I252" s="138"/>
      <c r="J252" s="139">
        <f>ROUND(I252*H252,2)</f>
        <v>0</v>
      </c>
      <c r="K252" s="135" t="s">
        <v>223</v>
      </c>
      <c r="L252" s="33"/>
      <c r="M252" s="140" t="s">
        <v>19</v>
      </c>
      <c r="N252" s="141" t="s">
        <v>46</v>
      </c>
      <c r="P252" s="142">
        <f>O252*H252</f>
        <v>0</v>
      </c>
      <c r="Q252" s="142">
        <v>1.7000000000000001E-4</v>
      </c>
      <c r="R252" s="142">
        <f>Q252*H252</f>
        <v>4.3604999999999998E-3</v>
      </c>
      <c r="S252" s="142">
        <v>0</v>
      </c>
      <c r="T252" s="143">
        <f>S252*H252</f>
        <v>0</v>
      </c>
      <c r="AR252" s="144" t="s">
        <v>224</v>
      </c>
      <c r="AT252" s="144" t="s">
        <v>220</v>
      </c>
      <c r="AU252" s="144" t="s">
        <v>85</v>
      </c>
      <c r="AY252" s="18" t="s">
        <v>218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8" t="s">
        <v>83</v>
      </c>
      <c r="BK252" s="145">
        <f>ROUND(I252*H252,2)</f>
        <v>0</v>
      </c>
      <c r="BL252" s="18" t="s">
        <v>224</v>
      </c>
      <c r="BM252" s="144" t="s">
        <v>2809</v>
      </c>
    </row>
    <row r="253" spans="2:65" s="1" customFormat="1" ht="11.25">
      <c r="B253" s="33"/>
      <c r="D253" s="146" t="s">
        <v>226</v>
      </c>
      <c r="F253" s="147" t="s">
        <v>1307</v>
      </c>
      <c r="I253" s="148"/>
      <c r="L253" s="33"/>
      <c r="M253" s="149"/>
      <c r="T253" s="54"/>
      <c r="AT253" s="18" t="s">
        <v>226</v>
      </c>
      <c r="AU253" s="18" t="s">
        <v>85</v>
      </c>
    </row>
    <row r="254" spans="2:65" s="1" customFormat="1" ht="11.25">
      <c r="B254" s="33"/>
      <c r="D254" s="150" t="s">
        <v>228</v>
      </c>
      <c r="F254" s="151" t="s">
        <v>1308</v>
      </c>
      <c r="I254" s="148"/>
      <c r="L254" s="33"/>
      <c r="M254" s="149"/>
      <c r="T254" s="54"/>
      <c r="AT254" s="18" t="s">
        <v>228</v>
      </c>
      <c r="AU254" s="18" t="s">
        <v>85</v>
      </c>
    </row>
    <row r="255" spans="2:65" s="12" customFormat="1" ht="11.25">
      <c r="B255" s="152"/>
      <c r="D255" s="146" t="s">
        <v>230</v>
      </c>
      <c r="E255" s="153" t="s">
        <v>19</v>
      </c>
      <c r="F255" s="154" t="s">
        <v>2756</v>
      </c>
      <c r="H255" s="153" t="s">
        <v>19</v>
      </c>
      <c r="I255" s="155"/>
      <c r="L255" s="152"/>
      <c r="M255" s="156"/>
      <c r="T255" s="157"/>
      <c r="AT255" s="153" t="s">
        <v>230</v>
      </c>
      <c r="AU255" s="153" t="s">
        <v>85</v>
      </c>
      <c r="AV255" s="12" t="s">
        <v>83</v>
      </c>
      <c r="AW255" s="12" t="s">
        <v>36</v>
      </c>
      <c r="AX255" s="12" t="s">
        <v>75</v>
      </c>
      <c r="AY255" s="153" t="s">
        <v>218</v>
      </c>
    </row>
    <row r="256" spans="2:65" s="13" customFormat="1" ht="11.25">
      <c r="B256" s="158"/>
      <c r="D256" s="146" t="s">
        <v>230</v>
      </c>
      <c r="E256" s="159" t="s">
        <v>19</v>
      </c>
      <c r="F256" s="160" t="s">
        <v>2810</v>
      </c>
      <c r="H256" s="161">
        <v>16.2</v>
      </c>
      <c r="I256" s="162"/>
      <c r="L256" s="158"/>
      <c r="M256" s="163"/>
      <c r="T256" s="164"/>
      <c r="AT256" s="159" t="s">
        <v>230</v>
      </c>
      <c r="AU256" s="159" t="s">
        <v>85</v>
      </c>
      <c r="AV256" s="13" t="s">
        <v>85</v>
      </c>
      <c r="AW256" s="13" t="s">
        <v>36</v>
      </c>
      <c r="AX256" s="13" t="s">
        <v>75</v>
      </c>
      <c r="AY256" s="159" t="s">
        <v>218</v>
      </c>
    </row>
    <row r="257" spans="2:65" s="13" customFormat="1" ht="11.25">
      <c r="B257" s="158"/>
      <c r="D257" s="146" t="s">
        <v>230</v>
      </c>
      <c r="E257" s="159" t="s">
        <v>19</v>
      </c>
      <c r="F257" s="160" t="s">
        <v>2811</v>
      </c>
      <c r="H257" s="161">
        <v>9.4499999999999993</v>
      </c>
      <c r="I257" s="162"/>
      <c r="L257" s="158"/>
      <c r="M257" s="163"/>
      <c r="T257" s="164"/>
      <c r="AT257" s="159" t="s">
        <v>230</v>
      </c>
      <c r="AU257" s="159" t="s">
        <v>85</v>
      </c>
      <c r="AV257" s="13" t="s">
        <v>85</v>
      </c>
      <c r="AW257" s="13" t="s">
        <v>36</v>
      </c>
      <c r="AX257" s="13" t="s">
        <v>75</v>
      </c>
      <c r="AY257" s="159" t="s">
        <v>218</v>
      </c>
    </row>
    <row r="258" spans="2:65" s="14" customFormat="1" ht="11.25">
      <c r="B258" s="165"/>
      <c r="D258" s="146" t="s">
        <v>230</v>
      </c>
      <c r="E258" s="166" t="s">
        <v>1118</v>
      </c>
      <c r="F258" s="167" t="s">
        <v>235</v>
      </c>
      <c r="H258" s="168">
        <v>25.65</v>
      </c>
      <c r="I258" s="169"/>
      <c r="L258" s="165"/>
      <c r="M258" s="170"/>
      <c r="T258" s="171"/>
      <c r="AT258" s="166" t="s">
        <v>230</v>
      </c>
      <c r="AU258" s="166" t="s">
        <v>85</v>
      </c>
      <c r="AV258" s="14" t="s">
        <v>224</v>
      </c>
      <c r="AW258" s="14" t="s">
        <v>36</v>
      </c>
      <c r="AX258" s="14" t="s">
        <v>83</v>
      </c>
      <c r="AY258" s="166" t="s">
        <v>218</v>
      </c>
    </row>
    <row r="259" spans="2:65" s="1" customFormat="1" ht="16.5" customHeight="1">
      <c r="B259" s="33"/>
      <c r="C259" s="133" t="s">
        <v>8</v>
      </c>
      <c r="D259" s="133" t="s">
        <v>220</v>
      </c>
      <c r="E259" s="134" t="s">
        <v>1310</v>
      </c>
      <c r="F259" s="135" t="s">
        <v>1311</v>
      </c>
      <c r="G259" s="136" t="s">
        <v>157</v>
      </c>
      <c r="H259" s="137">
        <v>25.65</v>
      </c>
      <c r="I259" s="138"/>
      <c r="J259" s="139">
        <f>ROUND(I259*H259,2)</f>
        <v>0</v>
      </c>
      <c r="K259" s="135" t="s">
        <v>223</v>
      </c>
      <c r="L259" s="33"/>
      <c r="M259" s="140" t="s">
        <v>19</v>
      </c>
      <c r="N259" s="141" t="s">
        <v>46</v>
      </c>
      <c r="P259" s="142">
        <f>O259*H259</f>
        <v>0</v>
      </c>
      <c r="Q259" s="142">
        <v>1.0000000000000001E-5</v>
      </c>
      <c r="R259" s="142">
        <f>Q259*H259</f>
        <v>2.565E-4</v>
      </c>
      <c r="S259" s="142">
        <v>0</v>
      </c>
      <c r="T259" s="143">
        <f>S259*H259</f>
        <v>0</v>
      </c>
      <c r="AR259" s="144" t="s">
        <v>224</v>
      </c>
      <c r="AT259" s="144" t="s">
        <v>220</v>
      </c>
      <c r="AU259" s="144" t="s">
        <v>85</v>
      </c>
      <c r="AY259" s="18" t="s">
        <v>218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8" t="s">
        <v>83</v>
      </c>
      <c r="BK259" s="145">
        <f>ROUND(I259*H259,2)</f>
        <v>0</v>
      </c>
      <c r="BL259" s="18" t="s">
        <v>224</v>
      </c>
      <c r="BM259" s="144" t="s">
        <v>2812</v>
      </c>
    </row>
    <row r="260" spans="2:65" s="1" customFormat="1" ht="11.25">
      <c r="B260" s="33"/>
      <c r="D260" s="146" t="s">
        <v>226</v>
      </c>
      <c r="F260" s="147" t="s">
        <v>1313</v>
      </c>
      <c r="I260" s="148"/>
      <c r="L260" s="33"/>
      <c r="M260" s="149"/>
      <c r="T260" s="54"/>
      <c r="AT260" s="18" t="s">
        <v>226</v>
      </c>
      <c r="AU260" s="18" t="s">
        <v>85</v>
      </c>
    </row>
    <row r="261" spans="2:65" s="1" customFormat="1" ht="11.25">
      <c r="B261" s="33"/>
      <c r="D261" s="150" t="s">
        <v>228</v>
      </c>
      <c r="F261" s="151" t="s">
        <v>1314</v>
      </c>
      <c r="I261" s="148"/>
      <c r="L261" s="33"/>
      <c r="M261" s="149"/>
      <c r="T261" s="54"/>
      <c r="AT261" s="18" t="s">
        <v>228</v>
      </c>
      <c r="AU261" s="18" t="s">
        <v>85</v>
      </c>
    </row>
    <row r="262" spans="2:65" s="13" customFormat="1" ht="11.25">
      <c r="B262" s="158"/>
      <c r="D262" s="146" t="s">
        <v>230</v>
      </c>
      <c r="E262" s="159" t="s">
        <v>19</v>
      </c>
      <c r="F262" s="160" t="s">
        <v>1118</v>
      </c>
      <c r="H262" s="161">
        <v>25.65</v>
      </c>
      <c r="I262" s="162"/>
      <c r="L262" s="158"/>
      <c r="M262" s="163"/>
      <c r="T262" s="164"/>
      <c r="AT262" s="159" t="s">
        <v>230</v>
      </c>
      <c r="AU262" s="159" t="s">
        <v>85</v>
      </c>
      <c r="AV262" s="13" t="s">
        <v>85</v>
      </c>
      <c r="AW262" s="13" t="s">
        <v>36</v>
      </c>
      <c r="AX262" s="13" t="s">
        <v>83</v>
      </c>
      <c r="AY262" s="159" t="s">
        <v>218</v>
      </c>
    </row>
    <row r="263" spans="2:65" s="1" customFormat="1" ht="11.25">
      <c r="B263" s="33"/>
      <c r="D263" s="146" t="s">
        <v>247</v>
      </c>
      <c r="F263" s="172" t="s">
        <v>1315</v>
      </c>
      <c r="L263" s="33"/>
      <c r="M263" s="149"/>
      <c r="T263" s="54"/>
      <c r="AU263" s="18" t="s">
        <v>85</v>
      </c>
    </row>
    <row r="264" spans="2:65" s="1" customFormat="1" ht="11.25">
      <c r="B264" s="33"/>
      <c r="D264" s="146" t="s">
        <v>247</v>
      </c>
      <c r="F264" s="173" t="s">
        <v>2756</v>
      </c>
      <c r="H264" s="174">
        <v>0</v>
      </c>
      <c r="L264" s="33"/>
      <c r="M264" s="149"/>
      <c r="T264" s="54"/>
      <c r="AU264" s="18" t="s">
        <v>85</v>
      </c>
    </row>
    <row r="265" spans="2:65" s="1" customFormat="1" ht="11.25">
      <c r="B265" s="33"/>
      <c r="D265" s="146" t="s">
        <v>247</v>
      </c>
      <c r="F265" s="173" t="s">
        <v>2810</v>
      </c>
      <c r="H265" s="174">
        <v>16.2</v>
      </c>
      <c r="L265" s="33"/>
      <c r="M265" s="149"/>
      <c r="T265" s="54"/>
      <c r="AU265" s="18" t="s">
        <v>85</v>
      </c>
    </row>
    <row r="266" spans="2:65" s="1" customFormat="1" ht="11.25">
      <c r="B266" s="33"/>
      <c r="D266" s="146" t="s">
        <v>247</v>
      </c>
      <c r="F266" s="173" t="s">
        <v>2811</v>
      </c>
      <c r="H266" s="174">
        <v>9.4499999999999993</v>
      </c>
      <c r="L266" s="33"/>
      <c r="M266" s="149"/>
      <c r="T266" s="54"/>
      <c r="AU266" s="18" t="s">
        <v>85</v>
      </c>
    </row>
    <row r="267" spans="2:65" s="1" customFormat="1" ht="11.25">
      <c r="B267" s="33"/>
      <c r="D267" s="146" t="s">
        <v>247</v>
      </c>
      <c r="F267" s="173" t="s">
        <v>235</v>
      </c>
      <c r="H267" s="174">
        <v>25.65</v>
      </c>
      <c r="L267" s="33"/>
      <c r="M267" s="149"/>
      <c r="T267" s="54"/>
      <c r="AU267" s="18" t="s">
        <v>85</v>
      </c>
    </row>
    <row r="268" spans="2:65" s="1" customFormat="1" ht="21.75" customHeight="1">
      <c r="B268" s="33"/>
      <c r="C268" s="133" t="s">
        <v>375</v>
      </c>
      <c r="D268" s="133" t="s">
        <v>220</v>
      </c>
      <c r="E268" s="134" t="s">
        <v>1322</v>
      </c>
      <c r="F268" s="135" t="s">
        <v>1323</v>
      </c>
      <c r="G268" s="136" t="s">
        <v>151</v>
      </c>
      <c r="H268" s="137">
        <v>197.5</v>
      </c>
      <c r="I268" s="138"/>
      <c r="J268" s="139">
        <f>ROUND(I268*H268,2)</f>
        <v>0</v>
      </c>
      <c r="K268" s="135" t="s">
        <v>223</v>
      </c>
      <c r="L268" s="33"/>
      <c r="M268" s="140" t="s">
        <v>19</v>
      </c>
      <c r="N268" s="141" t="s">
        <v>46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224</v>
      </c>
      <c r="AT268" s="144" t="s">
        <v>220</v>
      </c>
      <c r="AU268" s="144" t="s">
        <v>85</v>
      </c>
      <c r="AY268" s="18" t="s">
        <v>218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8" t="s">
        <v>83</v>
      </c>
      <c r="BK268" s="145">
        <f>ROUND(I268*H268,2)</f>
        <v>0</v>
      </c>
      <c r="BL268" s="18" t="s">
        <v>224</v>
      </c>
      <c r="BM268" s="144" t="s">
        <v>2813</v>
      </c>
    </row>
    <row r="269" spans="2:65" s="1" customFormat="1" ht="19.5">
      <c r="B269" s="33"/>
      <c r="D269" s="146" t="s">
        <v>226</v>
      </c>
      <c r="F269" s="147" t="s">
        <v>1325</v>
      </c>
      <c r="I269" s="148"/>
      <c r="L269" s="33"/>
      <c r="M269" s="149"/>
      <c r="T269" s="54"/>
      <c r="AT269" s="18" t="s">
        <v>226</v>
      </c>
      <c r="AU269" s="18" t="s">
        <v>85</v>
      </c>
    </row>
    <row r="270" spans="2:65" s="1" customFormat="1" ht="11.25">
      <c r="B270" s="33"/>
      <c r="D270" s="150" t="s">
        <v>228</v>
      </c>
      <c r="F270" s="151" t="s">
        <v>1326</v>
      </c>
      <c r="I270" s="148"/>
      <c r="L270" s="33"/>
      <c r="M270" s="149"/>
      <c r="T270" s="54"/>
      <c r="AT270" s="18" t="s">
        <v>228</v>
      </c>
      <c r="AU270" s="18" t="s">
        <v>85</v>
      </c>
    </row>
    <row r="271" spans="2:65" s="12" customFormat="1" ht="11.25">
      <c r="B271" s="152"/>
      <c r="D271" s="146" t="s">
        <v>230</v>
      </c>
      <c r="E271" s="153" t="s">
        <v>19</v>
      </c>
      <c r="F271" s="154" t="s">
        <v>1134</v>
      </c>
      <c r="H271" s="153" t="s">
        <v>19</v>
      </c>
      <c r="I271" s="155"/>
      <c r="L271" s="152"/>
      <c r="M271" s="156"/>
      <c r="T271" s="157"/>
      <c r="AT271" s="153" t="s">
        <v>230</v>
      </c>
      <c r="AU271" s="153" t="s">
        <v>85</v>
      </c>
      <c r="AV271" s="12" t="s">
        <v>83</v>
      </c>
      <c r="AW271" s="12" t="s">
        <v>36</v>
      </c>
      <c r="AX271" s="12" t="s">
        <v>75</v>
      </c>
      <c r="AY271" s="153" t="s">
        <v>218</v>
      </c>
    </row>
    <row r="272" spans="2:65" s="13" customFormat="1" ht="11.25">
      <c r="B272" s="158"/>
      <c r="D272" s="146" t="s">
        <v>230</v>
      </c>
      <c r="E272" s="159" t="s">
        <v>19</v>
      </c>
      <c r="F272" s="160" t="s">
        <v>2814</v>
      </c>
      <c r="H272" s="161">
        <v>197.5</v>
      </c>
      <c r="I272" s="162"/>
      <c r="L272" s="158"/>
      <c r="M272" s="163"/>
      <c r="T272" s="164"/>
      <c r="AT272" s="159" t="s">
        <v>230</v>
      </c>
      <c r="AU272" s="159" t="s">
        <v>85</v>
      </c>
      <c r="AV272" s="13" t="s">
        <v>85</v>
      </c>
      <c r="AW272" s="13" t="s">
        <v>36</v>
      </c>
      <c r="AX272" s="13" t="s">
        <v>75</v>
      </c>
      <c r="AY272" s="159" t="s">
        <v>218</v>
      </c>
    </row>
    <row r="273" spans="2:65" s="14" customFormat="1" ht="11.25">
      <c r="B273" s="165"/>
      <c r="D273" s="146" t="s">
        <v>230</v>
      </c>
      <c r="E273" s="166" t="s">
        <v>1109</v>
      </c>
      <c r="F273" s="167" t="s">
        <v>235</v>
      </c>
      <c r="H273" s="168">
        <v>197.5</v>
      </c>
      <c r="I273" s="169"/>
      <c r="L273" s="165"/>
      <c r="M273" s="170"/>
      <c r="T273" s="171"/>
      <c r="AT273" s="166" t="s">
        <v>230</v>
      </c>
      <c r="AU273" s="166" t="s">
        <v>85</v>
      </c>
      <c r="AV273" s="14" t="s">
        <v>224</v>
      </c>
      <c r="AW273" s="14" t="s">
        <v>36</v>
      </c>
      <c r="AX273" s="14" t="s">
        <v>83</v>
      </c>
      <c r="AY273" s="166" t="s">
        <v>218</v>
      </c>
    </row>
    <row r="274" spans="2:65" s="1" customFormat="1" ht="21.75" customHeight="1">
      <c r="B274" s="33"/>
      <c r="C274" s="133" t="s">
        <v>382</v>
      </c>
      <c r="D274" s="133" t="s">
        <v>220</v>
      </c>
      <c r="E274" s="134" t="s">
        <v>1329</v>
      </c>
      <c r="F274" s="135" t="s">
        <v>1330</v>
      </c>
      <c r="G274" s="136" t="s">
        <v>151</v>
      </c>
      <c r="H274" s="137">
        <v>5925</v>
      </c>
      <c r="I274" s="138"/>
      <c r="J274" s="139">
        <f>ROUND(I274*H274,2)</f>
        <v>0</v>
      </c>
      <c r="K274" s="135" t="s">
        <v>223</v>
      </c>
      <c r="L274" s="33"/>
      <c r="M274" s="140" t="s">
        <v>19</v>
      </c>
      <c r="N274" s="141" t="s">
        <v>46</v>
      </c>
      <c r="P274" s="142">
        <f>O274*H274</f>
        <v>0</v>
      </c>
      <c r="Q274" s="142">
        <v>0</v>
      </c>
      <c r="R274" s="142">
        <f>Q274*H274</f>
        <v>0</v>
      </c>
      <c r="S274" s="142">
        <v>0</v>
      </c>
      <c r="T274" s="143">
        <f>S274*H274</f>
        <v>0</v>
      </c>
      <c r="AR274" s="144" t="s">
        <v>224</v>
      </c>
      <c r="AT274" s="144" t="s">
        <v>220</v>
      </c>
      <c r="AU274" s="144" t="s">
        <v>85</v>
      </c>
      <c r="AY274" s="18" t="s">
        <v>218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8" t="s">
        <v>83</v>
      </c>
      <c r="BK274" s="145">
        <f>ROUND(I274*H274,2)</f>
        <v>0</v>
      </c>
      <c r="BL274" s="18" t="s">
        <v>224</v>
      </c>
      <c r="BM274" s="144" t="s">
        <v>2815</v>
      </c>
    </row>
    <row r="275" spans="2:65" s="1" customFormat="1" ht="19.5">
      <c r="B275" s="33"/>
      <c r="D275" s="146" t="s">
        <v>226</v>
      </c>
      <c r="F275" s="147" t="s">
        <v>1332</v>
      </c>
      <c r="I275" s="148"/>
      <c r="L275" s="33"/>
      <c r="M275" s="149"/>
      <c r="T275" s="54"/>
      <c r="AT275" s="18" t="s">
        <v>226</v>
      </c>
      <c r="AU275" s="18" t="s">
        <v>85</v>
      </c>
    </row>
    <row r="276" spans="2:65" s="1" customFormat="1" ht="11.25">
      <c r="B276" s="33"/>
      <c r="D276" s="150" t="s">
        <v>228</v>
      </c>
      <c r="F276" s="151" t="s">
        <v>1333</v>
      </c>
      <c r="I276" s="148"/>
      <c r="L276" s="33"/>
      <c r="M276" s="149"/>
      <c r="T276" s="54"/>
      <c r="AT276" s="18" t="s">
        <v>228</v>
      </c>
      <c r="AU276" s="18" t="s">
        <v>85</v>
      </c>
    </row>
    <row r="277" spans="2:65" s="13" customFormat="1" ht="11.25">
      <c r="B277" s="158"/>
      <c r="D277" s="146" t="s">
        <v>230</v>
      </c>
      <c r="E277" s="159" t="s">
        <v>19</v>
      </c>
      <c r="F277" s="160" t="s">
        <v>1334</v>
      </c>
      <c r="H277" s="161">
        <v>5925</v>
      </c>
      <c r="I277" s="162"/>
      <c r="L277" s="158"/>
      <c r="M277" s="163"/>
      <c r="T277" s="164"/>
      <c r="AT277" s="159" t="s">
        <v>230</v>
      </c>
      <c r="AU277" s="159" t="s">
        <v>85</v>
      </c>
      <c r="AV277" s="13" t="s">
        <v>85</v>
      </c>
      <c r="AW277" s="13" t="s">
        <v>36</v>
      </c>
      <c r="AX277" s="13" t="s">
        <v>83</v>
      </c>
      <c r="AY277" s="159" t="s">
        <v>218</v>
      </c>
    </row>
    <row r="278" spans="2:65" s="1" customFormat="1" ht="11.25">
      <c r="B278" s="33"/>
      <c r="D278" s="146" t="s">
        <v>247</v>
      </c>
      <c r="F278" s="172" t="s">
        <v>1335</v>
      </c>
      <c r="L278" s="33"/>
      <c r="M278" s="149"/>
      <c r="T278" s="54"/>
      <c r="AU278" s="18" t="s">
        <v>85</v>
      </c>
    </row>
    <row r="279" spans="2:65" s="1" customFormat="1" ht="11.25">
      <c r="B279" s="33"/>
      <c r="D279" s="146" t="s">
        <v>247</v>
      </c>
      <c r="F279" s="173" t="s">
        <v>1134</v>
      </c>
      <c r="H279" s="174">
        <v>0</v>
      </c>
      <c r="L279" s="33"/>
      <c r="M279" s="149"/>
      <c r="T279" s="54"/>
      <c r="AU279" s="18" t="s">
        <v>85</v>
      </c>
    </row>
    <row r="280" spans="2:65" s="1" customFormat="1" ht="11.25">
      <c r="B280" s="33"/>
      <c r="D280" s="146" t="s">
        <v>247</v>
      </c>
      <c r="F280" s="173" t="s">
        <v>2814</v>
      </c>
      <c r="H280" s="174">
        <v>197.5</v>
      </c>
      <c r="L280" s="33"/>
      <c r="M280" s="149"/>
      <c r="T280" s="54"/>
      <c r="AU280" s="18" t="s">
        <v>85</v>
      </c>
    </row>
    <row r="281" spans="2:65" s="1" customFormat="1" ht="11.25">
      <c r="B281" s="33"/>
      <c r="D281" s="146" t="s">
        <v>247</v>
      </c>
      <c r="F281" s="173" t="s">
        <v>235</v>
      </c>
      <c r="H281" s="174">
        <v>197.5</v>
      </c>
      <c r="L281" s="33"/>
      <c r="M281" s="149"/>
      <c r="T281" s="54"/>
      <c r="AU281" s="18" t="s">
        <v>85</v>
      </c>
    </row>
    <row r="282" spans="2:65" s="1" customFormat="1" ht="24.2" customHeight="1">
      <c r="B282" s="33"/>
      <c r="C282" s="133" t="s">
        <v>391</v>
      </c>
      <c r="D282" s="133" t="s">
        <v>220</v>
      </c>
      <c r="E282" s="134" t="s">
        <v>1336</v>
      </c>
      <c r="F282" s="135" t="s">
        <v>1337</v>
      </c>
      <c r="G282" s="136" t="s">
        <v>151</v>
      </c>
      <c r="H282" s="137">
        <v>197.5</v>
      </c>
      <c r="I282" s="138"/>
      <c r="J282" s="139">
        <f>ROUND(I282*H282,2)</f>
        <v>0</v>
      </c>
      <c r="K282" s="135" t="s">
        <v>223</v>
      </c>
      <c r="L282" s="33"/>
      <c r="M282" s="140" t="s">
        <v>19</v>
      </c>
      <c r="N282" s="141" t="s">
        <v>46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AR282" s="144" t="s">
        <v>224</v>
      </c>
      <c r="AT282" s="144" t="s">
        <v>220</v>
      </c>
      <c r="AU282" s="144" t="s">
        <v>85</v>
      </c>
      <c r="AY282" s="18" t="s">
        <v>218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8" t="s">
        <v>83</v>
      </c>
      <c r="BK282" s="145">
        <f>ROUND(I282*H282,2)</f>
        <v>0</v>
      </c>
      <c r="BL282" s="18" t="s">
        <v>224</v>
      </c>
      <c r="BM282" s="144" t="s">
        <v>2816</v>
      </c>
    </row>
    <row r="283" spans="2:65" s="1" customFormat="1" ht="19.5">
      <c r="B283" s="33"/>
      <c r="D283" s="146" t="s">
        <v>226</v>
      </c>
      <c r="F283" s="147" t="s">
        <v>1339</v>
      </c>
      <c r="I283" s="148"/>
      <c r="L283" s="33"/>
      <c r="M283" s="149"/>
      <c r="T283" s="54"/>
      <c r="AT283" s="18" t="s">
        <v>226</v>
      </c>
      <c r="AU283" s="18" t="s">
        <v>85</v>
      </c>
    </row>
    <row r="284" spans="2:65" s="1" customFormat="1" ht="11.25">
      <c r="B284" s="33"/>
      <c r="D284" s="150" t="s">
        <v>228</v>
      </c>
      <c r="F284" s="151" t="s">
        <v>1340</v>
      </c>
      <c r="I284" s="148"/>
      <c r="L284" s="33"/>
      <c r="M284" s="149"/>
      <c r="T284" s="54"/>
      <c r="AT284" s="18" t="s">
        <v>228</v>
      </c>
      <c r="AU284" s="18" t="s">
        <v>85</v>
      </c>
    </row>
    <row r="285" spans="2:65" s="13" customFormat="1" ht="11.25">
      <c r="B285" s="158"/>
      <c r="D285" s="146" t="s">
        <v>230</v>
      </c>
      <c r="E285" s="159" t="s">
        <v>19</v>
      </c>
      <c r="F285" s="160" t="s">
        <v>1109</v>
      </c>
      <c r="H285" s="161">
        <v>197.5</v>
      </c>
      <c r="I285" s="162"/>
      <c r="L285" s="158"/>
      <c r="M285" s="163"/>
      <c r="T285" s="164"/>
      <c r="AT285" s="159" t="s">
        <v>230</v>
      </c>
      <c r="AU285" s="159" t="s">
        <v>85</v>
      </c>
      <c r="AV285" s="13" t="s">
        <v>85</v>
      </c>
      <c r="AW285" s="13" t="s">
        <v>36</v>
      </c>
      <c r="AX285" s="13" t="s">
        <v>83</v>
      </c>
      <c r="AY285" s="159" t="s">
        <v>218</v>
      </c>
    </row>
    <row r="286" spans="2:65" s="1" customFormat="1" ht="11.25">
      <c r="B286" s="33"/>
      <c r="D286" s="146" t="s">
        <v>247</v>
      </c>
      <c r="F286" s="172" t="s">
        <v>1335</v>
      </c>
      <c r="L286" s="33"/>
      <c r="M286" s="149"/>
      <c r="T286" s="54"/>
      <c r="AU286" s="18" t="s">
        <v>85</v>
      </c>
    </row>
    <row r="287" spans="2:65" s="1" customFormat="1" ht="11.25">
      <c r="B287" s="33"/>
      <c r="D287" s="146" t="s">
        <v>247</v>
      </c>
      <c r="F287" s="173" t="s">
        <v>1134</v>
      </c>
      <c r="H287" s="174">
        <v>0</v>
      </c>
      <c r="L287" s="33"/>
      <c r="M287" s="149"/>
      <c r="T287" s="54"/>
      <c r="AU287" s="18" t="s">
        <v>85</v>
      </c>
    </row>
    <row r="288" spans="2:65" s="1" customFormat="1" ht="11.25">
      <c r="B288" s="33"/>
      <c r="D288" s="146" t="s">
        <v>247</v>
      </c>
      <c r="F288" s="173" t="s">
        <v>2814</v>
      </c>
      <c r="H288" s="174">
        <v>197.5</v>
      </c>
      <c r="L288" s="33"/>
      <c r="M288" s="149"/>
      <c r="T288" s="54"/>
      <c r="AU288" s="18" t="s">
        <v>85</v>
      </c>
    </row>
    <row r="289" spans="2:65" s="1" customFormat="1" ht="11.25">
      <c r="B289" s="33"/>
      <c r="D289" s="146" t="s">
        <v>247</v>
      </c>
      <c r="F289" s="173" t="s">
        <v>235</v>
      </c>
      <c r="H289" s="174">
        <v>197.5</v>
      </c>
      <c r="L289" s="33"/>
      <c r="M289" s="149"/>
      <c r="T289" s="54"/>
      <c r="AU289" s="18" t="s">
        <v>85</v>
      </c>
    </row>
    <row r="290" spans="2:65" s="1" customFormat="1" ht="16.5" customHeight="1">
      <c r="B290" s="33"/>
      <c r="C290" s="133" t="s">
        <v>398</v>
      </c>
      <c r="D290" s="133" t="s">
        <v>220</v>
      </c>
      <c r="E290" s="134" t="s">
        <v>1376</v>
      </c>
      <c r="F290" s="135" t="s">
        <v>1377</v>
      </c>
      <c r="G290" s="136" t="s">
        <v>151</v>
      </c>
      <c r="H290" s="137">
        <v>14.67</v>
      </c>
      <c r="I290" s="138"/>
      <c r="J290" s="139">
        <f>ROUND(I290*H290,2)</f>
        <v>0</v>
      </c>
      <c r="K290" s="135" t="s">
        <v>19</v>
      </c>
      <c r="L290" s="33"/>
      <c r="M290" s="140" t="s">
        <v>19</v>
      </c>
      <c r="N290" s="141" t="s">
        <v>46</v>
      </c>
      <c r="P290" s="142">
        <f>O290*H290</f>
        <v>0</v>
      </c>
      <c r="Q290" s="142">
        <v>6.3000000000000003E-4</v>
      </c>
      <c r="R290" s="142">
        <f>Q290*H290</f>
        <v>9.2420999999999996E-3</v>
      </c>
      <c r="S290" s="142">
        <v>0</v>
      </c>
      <c r="T290" s="143">
        <f>S290*H290</f>
        <v>0</v>
      </c>
      <c r="AR290" s="144" t="s">
        <v>224</v>
      </c>
      <c r="AT290" s="144" t="s">
        <v>220</v>
      </c>
      <c r="AU290" s="144" t="s">
        <v>85</v>
      </c>
      <c r="AY290" s="18" t="s">
        <v>218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8" t="s">
        <v>83</v>
      </c>
      <c r="BK290" s="145">
        <f>ROUND(I290*H290,2)</f>
        <v>0</v>
      </c>
      <c r="BL290" s="18" t="s">
        <v>224</v>
      </c>
      <c r="BM290" s="144" t="s">
        <v>2817</v>
      </c>
    </row>
    <row r="291" spans="2:65" s="1" customFormat="1" ht="19.5">
      <c r="B291" s="33"/>
      <c r="D291" s="146" t="s">
        <v>226</v>
      </c>
      <c r="F291" s="147" t="s">
        <v>1379</v>
      </c>
      <c r="I291" s="148"/>
      <c r="L291" s="33"/>
      <c r="M291" s="149"/>
      <c r="T291" s="54"/>
      <c r="AT291" s="18" t="s">
        <v>226</v>
      </c>
      <c r="AU291" s="18" t="s">
        <v>85</v>
      </c>
    </row>
    <row r="292" spans="2:65" s="12" customFormat="1" ht="11.25">
      <c r="B292" s="152"/>
      <c r="D292" s="146" t="s">
        <v>230</v>
      </c>
      <c r="E292" s="153" t="s">
        <v>19</v>
      </c>
      <c r="F292" s="154" t="s">
        <v>2756</v>
      </c>
      <c r="H292" s="153" t="s">
        <v>19</v>
      </c>
      <c r="I292" s="155"/>
      <c r="L292" s="152"/>
      <c r="M292" s="156"/>
      <c r="T292" s="157"/>
      <c r="AT292" s="153" t="s">
        <v>230</v>
      </c>
      <c r="AU292" s="153" t="s">
        <v>85</v>
      </c>
      <c r="AV292" s="12" t="s">
        <v>83</v>
      </c>
      <c r="AW292" s="12" t="s">
        <v>36</v>
      </c>
      <c r="AX292" s="12" t="s">
        <v>75</v>
      </c>
      <c r="AY292" s="153" t="s">
        <v>218</v>
      </c>
    </row>
    <row r="293" spans="2:65" s="13" customFormat="1" ht="11.25">
      <c r="B293" s="158"/>
      <c r="D293" s="146" t="s">
        <v>230</v>
      </c>
      <c r="E293" s="159" t="s">
        <v>19</v>
      </c>
      <c r="F293" s="160" t="s">
        <v>2818</v>
      </c>
      <c r="H293" s="161">
        <v>9.36</v>
      </c>
      <c r="I293" s="162"/>
      <c r="L293" s="158"/>
      <c r="M293" s="163"/>
      <c r="T293" s="164"/>
      <c r="AT293" s="159" t="s">
        <v>230</v>
      </c>
      <c r="AU293" s="159" t="s">
        <v>85</v>
      </c>
      <c r="AV293" s="13" t="s">
        <v>85</v>
      </c>
      <c r="AW293" s="13" t="s">
        <v>36</v>
      </c>
      <c r="AX293" s="13" t="s">
        <v>75</v>
      </c>
      <c r="AY293" s="159" t="s">
        <v>218</v>
      </c>
    </row>
    <row r="294" spans="2:65" s="13" customFormat="1" ht="11.25">
      <c r="B294" s="158"/>
      <c r="D294" s="146" t="s">
        <v>230</v>
      </c>
      <c r="E294" s="159" t="s">
        <v>19</v>
      </c>
      <c r="F294" s="160" t="s">
        <v>2819</v>
      </c>
      <c r="H294" s="161">
        <v>5.31</v>
      </c>
      <c r="I294" s="162"/>
      <c r="L294" s="158"/>
      <c r="M294" s="163"/>
      <c r="T294" s="164"/>
      <c r="AT294" s="159" t="s">
        <v>230</v>
      </c>
      <c r="AU294" s="159" t="s">
        <v>85</v>
      </c>
      <c r="AV294" s="13" t="s">
        <v>85</v>
      </c>
      <c r="AW294" s="13" t="s">
        <v>36</v>
      </c>
      <c r="AX294" s="13" t="s">
        <v>75</v>
      </c>
      <c r="AY294" s="159" t="s">
        <v>218</v>
      </c>
    </row>
    <row r="295" spans="2:65" s="14" customFormat="1" ht="11.25">
      <c r="B295" s="165"/>
      <c r="D295" s="146" t="s">
        <v>230</v>
      </c>
      <c r="E295" s="166" t="s">
        <v>19</v>
      </c>
      <c r="F295" s="167" t="s">
        <v>235</v>
      </c>
      <c r="H295" s="168">
        <v>14.67</v>
      </c>
      <c r="I295" s="169"/>
      <c r="L295" s="165"/>
      <c r="M295" s="170"/>
      <c r="T295" s="171"/>
      <c r="AT295" s="166" t="s">
        <v>230</v>
      </c>
      <c r="AU295" s="166" t="s">
        <v>85</v>
      </c>
      <c r="AV295" s="14" t="s">
        <v>224</v>
      </c>
      <c r="AW295" s="14" t="s">
        <v>36</v>
      </c>
      <c r="AX295" s="14" t="s">
        <v>83</v>
      </c>
      <c r="AY295" s="166" t="s">
        <v>218</v>
      </c>
    </row>
    <row r="296" spans="2:65" s="1" customFormat="1" ht="21.75" customHeight="1">
      <c r="B296" s="33"/>
      <c r="C296" s="133" t="s">
        <v>416</v>
      </c>
      <c r="D296" s="133" t="s">
        <v>220</v>
      </c>
      <c r="E296" s="134" t="s">
        <v>1387</v>
      </c>
      <c r="F296" s="135" t="s">
        <v>1388</v>
      </c>
      <c r="G296" s="136" t="s">
        <v>157</v>
      </c>
      <c r="H296" s="137">
        <v>10.35</v>
      </c>
      <c r="I296" s="138"/>
      <c r="J296" s="139">
        <f>ROUND(I296*H296,2)</f>
        <v>0</v>
      </c>
      <c r="K296" s="135" t="s">
        <v>223</v>
      </c>
      <c r="L296" s="33"/>
      <c r="M296" s="140" t="s">
        <v>19</v>
      </c>
      <c r="N296" s="141" t="s">
        <v>46</v>
      </c>
      <c r="P296" s="142">
        <f>O296*H296</f>
        <v>0</v>
      </c>
      <c r="Q296" s="142">
        <v>2.0400000000000001E-3</v>
      </c>
      <c r="R296" s="142">
        <f>Q296*H296</f>
        <v>2.1114000000000001E-2</v>
      </c>
      <c r="S296" s="142">
        <v>0</v>
      </c>
      <c r="T296" s="143">
        <f>S296*H296</f>
        <v>0</v>
      </c>
      <c r="AR296" s="144" t="s">
        <v>224</v>
      </c>
      <c r="AT296" s="144" t="s">
        <v>220</v>
      </c>
      <c r="AU296" s="144" t="s">
        <v>85</v>
      </c>
      <c r="AY296" s="18" t="s">
        <v>218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8" t="s">
        <v>83</v>
      </c>
      <c r="BK296" s="145">
        <f>ROUND(I296*H296,2)</f>
        <v>0</v>
      </c>
      <c r="BL296" s="18" t="s">
        <v>224</v>
      </c>
      <c r="BM296" s="144" t="s">
        <v>2820</v>
      </c>
    </row>
    <row r="297" spans="2:65" s="1" customFormat="1" ht="11.25">
      <c r="B297" s="33"/>
      <c r="D297" s="146" t="s">
        <v>226</v>
      </c>
      <c r="F297" s="147" t="s">
        <v>1390</v>
      </c>
      <c r="I297" s="148"/>
      <c r="L297" s="33"/>
      <c r="M297" s="149"/>
      <c r="T297" s="54"/>
      <c r="AT297" s="18" t="s">
        <v>226</v>
      </c>
      <c r="AU297" s="18" t="s">
        <v>85</v>
      </c>
    </row>
    <row r="298" spans="2:65" s="1" customFormat="1" ht="11.25">
      <c r="B298" s="33"/>
      <c r="D298" s="150" t="s">
        <v>228</v>
      </c>
      <c r="F298" s="151" t="s">
        <v>1391</v>
      </c>
      <c r="I298" s="148"/>
      <c r="L298" s="33"/>
      <c r="M298" s="149"/>
      <c r="T298" s="54"/>
      <c r="AT298" s="18" t="s">
        <v>228</v>
      </c>
      <c r="AU298" s="18" t="s">
        <v>85</v>
      </c>
    </row>
    <row r="299" spans="2:65" s="12" customFormat="1" ht="11.25">
      <c r="B299" s="152"/>
      <c r="D299" s="146" t="s">
        <v>230</v>
      </c>
      <c r="E299" s="153" t="s">
        <v>19</v>
      </c>
      <c r="F299" s="154" t="s">
        <v>2756</v>
      </c>
      <c r="H299" s="153" t="s">
        <v>19</v>
      </c>
      <c r="I299" s="155"/>
      <c r="L299" s="152"/>
      <c r="M299" s="156"/>
      <c r="T299" s="157"/>
      <c r="AT299" s="153" t="s">
        <v>230</v>
      </c>
      <c r="AU299" s="153" t="s">
        <v>85</v>
      </c>
      <c r="AV299" s="12" t="s">
        <v>83</v>
      </c>
      <c r="AW299" s="12" t="s">
        <v>36</v>
      </c>
      <c r="AX299" s="12" t="s">
        <v>75</v>
      </c>
      <c r="AY299" s="153" t="s">
        <v>218</v>
      </c>
    </row>
    <row r="300" spans="2:65" s="13" customFormat="1" ht="11.25">
      <c r="B300" s="158"/>
      <c r="D300" s="146" t="s">
        <v>230</v>
      </c>
      <c r="E300" s="159" t="s">
        <v>19</v>
      </c>
      <c r="F300" s="160" t="s">
        <v>2821</v>
      </c>
      <c r="H300" s="161">
        <v>10.35</v>
      </c>
      <c r="I300" s="162"/>
      <c r="L300" s="158"/>
      <c r="M300" s="163"/>
      <c r="T300" s="164"/>
      <c r="AT300" s="159" t="s">
        <v>230</v>
      </c>
      <c r="AU300" s="159" t="s">
        <v>85</v>
      </c>
      <c r="AV300" s="13" t="s">
        <v>85</v>
      </c>
      <c r="AW300" s="13" t="s">
        <v>36</v>
      </c>
      <c r="AX300" s="13" t="s">
        <v>83</v>
      </c>
      <c r="AY300" s="159" t="s">
        <v>218</v>
      </c>
    </row>
    <row r="301" spans="2:65" s="1" customFormat="1" ht="21.75" customHeight="1">
      <c r="B301" s="33"/>
      <c r="C301" s="133" t="s">
        <v>7</v>
      </c>
      <c r="D301" s="133" t="s">
        <v>220</v>
      </c>
      <c r="E301" s="134" t="s">
        <v>1405</v>
      </c>
      <c r="F301" s="135" t="s">
        <v>1406</v>
      </c>
      <c r="G301" s="136" t="s">
        <v>157</v>
      </c>
      <c r="H301" s="137">
        <v>8.8000000000000007</v>
      </c>
      <c r="I301" s="138"/>
      <c r="J301" s="139">
        <f>ROUND(I301*H301,2)</f>
        <v>0</v>
      </c>
      <c r="K301" s="135" t="s">
        <v>1407</v>
      </c>
      <c r="L301" s="33"/>
      <c r="M301" s="140" t="s">
        <v>19</v>
      </c>
      <c r="N301" s="141" t="s">
        <v>46</v>
      </c>
      <c r="P301" s="142">
        <f>O301*H301</f>
        <v>0</v>
      </c>
      <c r="Q301" s="142">
        <v>5.1999999999999995E-4</v>
      </c>
      <c r="R301" s="142">
        <f>Q301*H301</f>
        <v>4.5760000000000002E-3</v>
      </c>
      <c r="S301" s="142">
        <v>0</v>
      </c>
      <c r="T301" s="143">
        <f>S301*H301</f>
        <v>0</v>
      </c>
      <c r="AR301" s="144" t="s">
        <v>224</v>
      </c>
      <c r="AT301" s="144" t="s">
        <v>220</v>
      </c>
      <c r="AU301" s="144" t="s">
        <v>85</v>
      </c>
      <c r="AY301" s="18" t="s">
        <v>218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8" t="s">
        <v>83</v>
      </c>
      <c r="BK301" s="145">
        <f>ROUND(I301*H301,2)</f>
        <v>0</v>
      </c>
      <c r="BL301" s="18" t="s">
        <v>224</v>
      </c>
      <c r="BM301" s="144" t="s">
        <v>2822</v>
      </c>
    </row>
    <row r="302" spans="2:65" s="1" customFormat="1" ht="11.25">
      <c r="B302" s="33"/>
      <c r="D302" s="146" t="s">
        <v>226</v>
      </c>
      <c r="F302" s="147" t="s">
        <v>1409</v>
      </c>
      <c r="I302" s="148"/>
      <c r="L302" s="33"/>
      <c r="M302" s="149"/>
      <c r="T302" s="54"/>
      <c r="AT302" s="18" t="s">
        <v>226</v>
      </c>
      <c r="AU302" s="18" t="s">
        <v>85</v>
      </c>
    </row>
    <row r="303" spans="2:65" s="1" customFormat="1" ht="11.25">
      <c r="B303" s="33"/>
      <c r="D303" s="150" t="s">
        <v>228</v>
      </c>
      <c r="F303" s="151" t="s">
        <v>1410</v>
      </c>
      <c r="I303" s="148"/>
      <c r="L303" s="33"/>
      <c r="M303" s="149"/>
      <c r="T303" s="54"/>
      <c r="AT303" s="18" t="s">
        <v>228</v>
      </c>
      <c r="AU303" s="18" t="s">
        <v>85</v>
      </c>
    </row>
    <row r="304" spans="2:65" s="12" customFormat="1" ht="11.25">
      <c r="B304" s="152"/>
      <c r="D304" s="146" t="s">
        <v>230</v>
      </c>
      <c r="E304" s="153" t="s">
        <v>19</v>
      </c>
      <c r="F304" s="154" t="s">
        <v>2756</v>
      </c>
      <c r="H304" s="153" t="s">
        <v>19</v>
      </c>
      <c r="I304" s="155"/>
      <c r="L304" s="152"/>
      <c r="M304" s="156"/>
      <c r="T304" s="157"/>
      <c r="AT304" s="153" t="s">
        <v>230</v>
      </c>
      <c r="AU304" s="153" t="s">
        <v>85</v>
      </c>
      <c r="AV304" s="12" t="s">
        <v>83</v>
      </c>
      <c r="AW304" s="12" t="s">
        <v>36</v>
      </c>
      <c r="AX304" s="12" t="s">
        <v>75</v>
      </c>
      <c r="AY304" s="153" t="s">
        <v>218</v>
      </c>
    </row>
    <row r="305" spans="2:65" s="13" customFormat="1" ht="11.25">
      <c r="B305" s="158"/>
      <c r="D305" s="146" t="s">
        <v>230</v>
      </c>
      <c r="E305" s="159" t="s">
        <v>19</v>
      </c>
      <c r="F305" s="160" t="s">
        <v>2823</v>
      </c>
      <c r="H305" s="161">
        <v>8.8000000000000007</v>
      </c>
      <c r="I305" s="162"/>
      <c r="L305" s="158"/>
      <c r="M305" s="163"/>
      <c r="T305" s="164"/>
      <c r="AT305" s="159" t="s">
        <v>230</v>
      </c>
      <c r="AU305" s="159" t="s">
        <v>85</v>
      </c>
      <c r="AV305" s="13" t="s">
        <v>85</v>
      </c>
      <c r="AW305" s="13" t="s">
        <v>36</v>
      </c>
      <c r="AX305" s="13" t="s">
        <v>83</v>
      </c>
      <c r="AY305" s="159" t="s">
        <v>218</v>
      </c>
    </row>
    <row r="306" spans="2:65" s="1" customFormat="1" ht="16.5" customHeight="1">
      <c r="B306" s="33"/>
      <c r="C306" s="186" t="s">
        <v>429</v>
      </c>
      <c r="D306" s="186" t="s">
        <v>638</v>
      </c>
      <c r="E306" s="187" t="s">
        <v>1413</v>
      </c>
      <c r="F306" s="188" t="s">
        <v>1414</v>
      </c>
      <c r="G306" s="189" t="s">
        <v>181</v>
      </c>
      <c r="H306" s="190">
        <v>1.4E-2</v>
      </c>
      <c r="I306" s="191"/>
      <c r="J306" s="192">
        <f>ROUND(I306*H306,2)</f>
        <v>0</v>
      </c>
      <c r="K306" s="188" t="s">
        <v>1407</v>
      </c>
      <c r="L306" s="193"/>
      <c r="M306" s="194" t="s">
        <v>19</v>
      </c>
      <c r="N306" s="195" t="s">
        <v>46</v>
      </c>
      <c r="P306" s="142">
        <f>O306*H306</f>
        <v>0</v>
      </c>
      <c r="Q306" s="142">
        <v>1</v>
      </c>
      <c r="R306" s="142">
        <f>Q306*H306</f>
        <v>1.4E-2</v>
      </c>
      <c r="S306" s="142">
        <v>0</v>
      </c>
      <c r="T306" s="143">
        <f>S306*H306</f>
        <v>0</v>
      </c>
      <c r="AR306" s="144" t="s">
        <v>301</v>
      </c>
      <c r="AT306" s="144" t="s">
        <v>638</v>
      </c>
      <c r="AU306" s="144" t="s">
        <v>85</v>
      </c>
      <c r="AY306" s="18" t="s">
        <v>218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8" t="s">
        <v>83</v>
      </c>
      <c r="BK306" s="145">
        <f>ROUND(I306*H306,2)</f>
        <v>0</v>
      </c>
      <c r="BL306" s="18" t="s">
        <v>224</v>
      </c>
      <c r="BM306" s="144" t="s">
        <v>2824</v>
      </c>
    </row>
    <row r="307" spans="2:65" s="1" customFormat="1" ht="11.25">
      <c r="B307" s="33"/>
      <c r="D307" s="146" t="s">
        <v>226</v>
      </c>
      <c r="F307" s="147" t="s">
        <v>1416</v>
      </c>
      <c r="I307" s="148"/>
      <c r="L307" s="33"/>
      <c r="M307" s="149"/>
      <c r="T307" s="54"/>
      <c r="AT307" s="18" t="s">
        <v>226</v>
      </c>
      <c r="AU307" s="18" t="s">
        <v>85</v>
      </c>
    </row>
    <row r="308" spans="2:65" s="13" customFormat="1" ht="11.25">
      <c r="B308" s="158"/>
      <c r="D308" s="146" t="s">
        <v>230</v>
      </c>
      <c r="E308" s="159" t="s">
        <v>19</v>
      </c>
      <c r="F308" s="160" t="s">
        <v>2825</v>
      </c>
      <c r="H308" s="161">
        <v>1.4E-2</v>
      </c>
      <c r="I308" s="162"/>
      <c r="L308" s="158"/>
      <c r="M308" s="163"/>
      <c r="T308" s="164"/>
      <c r="AT308" s="159" t="s">
        <v>230</v>
      </c>
      <c r="AU308" s="159" t="s">
        <v>85</v>
      </c>
      <c r="AV308" s="13" t="s">
        <v>85</v>
      </c>
      <c r="AW308" s="13" t="s">
        <v>36</v>
      </c>
      <c r="AX308" s="13" t="s">
        <v>83</v>
      </c>
      <c r="AY308" s="159" t="s">
        <v>218</v>
      </c>
    </row>
    <row r="309" spans="2:65" s="11" customFormat="1" ht="25.9" customHeight="1">
      <c r="B309" s="121"/>
      <c r="D309" s="122" t="s">
        <v>74</v>
      </c>
      <c r="E309" s="123" t="s">
        <v>516</v>
      </c>
      <c r="F309" s="123" t="s">
        <v>517</v>
      </c>
      <c r="I309" s="124"/>
      <c r="J309" s="125">
        <f>BK309</f>
        <v>0</v>
      </c>
      <c r="L309" s="121"/>
      <c r="M309" s="126"/>
      <c r="P309" s="127">
        <f>P310</f>
        <v>0</v>
      </c>
      <c r="R309" s="127">
        <f>R310</f>
        <v>1.3462E-2</v>
      </c>
      <c r="T309" s="128">
        <f>T310</f>
        <v>0</v>
      </c>
      <c r="AR309" s="122" t="s">
        <v>85</v>
      </c>
      <c r="AT309" s="129" t="s">
        <v>74</v>
      </c>
      <c r="AU309" s="129" t="s">
        <v>75</v>
      </c>
      <c r="AY309" s="122" t="s">
        <v>218</v>
      </c>
      <c r="BK309" s="130">
        <f>BK310</f>
        <v>0</v>
      </c>
    </row>
    <row r="310" spans="2:65" s="11" customFormat="1" ht="22.9" customHeight="1">
      <c r="B310" s="121"/>
      <c r="D310" s="122" t="s">
        <v>74</v>
      </c>
      <c r="E310" s="131" t="s">
        <v>518</v>
      </c>
      <c r="F310" s="131" t="s">
        <v>519</v>
      </c>
      <c r="I310" s="124"/>
      <c r="J310" s="132">
        <f>BK310</f>
        <v>0</v>
      </c>
      <c r="L310" s="121"/>
      <c r="M310" s="126"/>
      <c r="P310" s="127">
        <f>SUM(P311:P321)</f>
        <v>0</v>
      </c>
      <c r="R310" s="127">
        <f>SUM(R311:R321)</f>
        <v>1.3462E-2</v>
      </c>
      <c r="T310" s="128">
        <f>SUM(T311:T321)</f>
        <v>0</v>
      </c>
      <c r="AR310" s="122" t="s">
        <v>85</v>
      </c>
      <c r="AT310" s="129" t="s">
        <v>74</v>
      </c>
      <c r="AU310" s="129" t="s">
        <v>83</v>
      </c>
      <c r="AY310" s="122" t="s">
        <v>218</v>
      </c>
      <c r="BK310" s="130">
        <f>SUM(BK311:BK321)</f>
        <v>0</v>
      </c>
    </row>
    <row r="311" spans="2:65" s="1" customFormat="1" ht="16.5" customHeight="1">
      <c r="B311" s="33"/>
      <c r="C311" s="133" t="s">
        <v>438</v>
      </c>
      <c r="D311" s="133" t="s">
        <v>220</v>
      </c>
      <c r="E311" s="134" t="s">
        <v>2152</v>
      </c>
      <c r="F311" s="135" t="s">
        <v>2153</v>
      </c>
      <c r="G311" s="136" t="s">
        <v>161</v>
      </c>
      <c r="H311" s="137">
        <v>12.7</v>
      </c>
      <c r="I311" s="138"/>
      <c r="J311" s="139">
        <f>ROUND(I311*H311,2)</f>
        <v>0</v>
      </c>
      <c r="K311" s="135" t="s">
        <v>223</v>
      </c>
      <c r="L311" s="33"/>
      <c r="M311" s="140" t="s">
        <v>19</v>
      </c>
      <c r="N311" s="141" t="s">
        <v>46</v>
      </c>
      <c r="P311" s="142">
        <f>O311*H311</f>
        <v>0</v>
      </c>
      <c r="Q311" s="142">
        <v>6.0000000000000002E-5</v>
      </c>
      <c r="R311" s="142">
        <f>Q311*H311</f>
        <v>7.6199999999999998E-4</v>
      </c>
      <c r="S311" s="142">
        <v>0</v>
      </c>
      <c r="T311" s="143">
        <f>S311*H311</f>
        <v>0</v>
      </c>
      <c r="AR311" s="144" t="s">
        <v>375</v>
      </c>
      <c r="AT311" s="144" t="s">
        <v>220</v>
      </c>
      <c r="AU311" s="144" t="s">
        <v>85</v>
      </c>
      <c r="AY311" s="18" t="s">
        <v>218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8" t="s">
        <v>83</v>
      </c>
      <c r="BK311" s="145">
        <f>ROUND(I311*H311,2)</f>
        <v>0</v>
      </c>
      <c r="BL311" s="18" t="s">
        <v>375</v>
      </c>
      <c r="BM311" s="144" t="s">
        <v>2826</v>
      </c>
    </row>
    <row r="312" spans="2:65" s="1" customFormat="1" ht="11.25">
      <c r="B312" s="33"/>
      <c r="D312" s="146" t="s">
        <v>226</v>
      </c>
      <c r="F312" s="147" t="s">
        <v>2155</v>
      </c>
      <c r="I312" s="148"/>
      <c r="L312" s="33"/>
      <c r="M312" s="149"/>
      <c r="T312" s="54"/>
      <c r="AT312" s="18" t="s">
        <v>226</v>
      </c>
      <c r="AU312" s="18" t="s">
        <v>85</v>
      </c>
    </row>
    <row r="313" spans="2:65" s="1" customFormat="1" ht="11.25">
      <c r="B313" s="33"/>
      <c r="D313" s="150" t="s">
        <v>228</v>
      </c>
      <c r="F313" s="151" t="s">
        <v>2156</v>
      </c>
      <c r="I313" s="148"/>
      <c r="L313" s="33"/>
      <c r="M313" s="149"/>
      <c r="T313" s="54"/>
      <c r="AT313" s="18" t="s">
        <v>228</v>
      </c>
      <c r="AU313" s="18" t="s">
        <v>85</v>
      </c>
    </row>
    <row r="314" spans="2:65" s="12" customFormat="1" ht="11.25">
      <c r="B314" s="152"/>
      <c r="D314" s="146" t="s">
        <v>230</v>
      </c>
      <c r="E314" s="153" t="s">
        <v>19</v>
      </c>
      <c r="F314" s="154" t="s">
        <v>2827</v>
      </c>
      <c r="H314" s="153" t="s">
        <v>19</v>
      </c>
      <c r="I314" s="155"/>
      <c r="L314" s="152"/>
      <c r="M314" s="156"/>
      <c r="T314" s="157"/>
      <c r="AT314" s="153" t="s">
        <v>230</v>
      </c>
      <c r="AU314" s="153" t="s">
        <v>85</v>
      </c>
      <c r="AV314" s="12" t="s">
        <v>83</v>
      </c>
      <c r="AW314" s="12" t="s">
        <v>36</v>
      </c>
      <c r="AX314" s="12" t="s">
        <v>75</v>
      </c>
      <c r="AY314" s="153" t="s">
        <v>218</v>
      </c>
    </row>
    <row r="315" spans="2:65" s="13" customFormat="1" ht="11.25">
      <c r="B315" s="158"/>
      <c r="D315" s="146" t="s">
        <v>230</v>
      </c>
      <c r="E315" s="159" t="s">
        <v>19</v>
      </c>
      <c r="F315" s="160" t="s">
        <v>2828</v>
      </c>
      <c r="H315" s="161">
        <v>12.7</v>
      </c>
      <c r="I315" s="162"/>
      <c r="L315" s="158"/>
      <c r="M315" s="163"/>
      <c r="T315" s="164"/>
      <c r="AT315" s="159" t="s">
        <v>230</v>
      </c>
      <c r="AU315" s="159" t="s">
        <v>85</v>
      </c>
      <c r="AV315" s="13" t="s">
        <v>85</v>
      </c>
      <c r="AW315" s="13" t="s">
        <v>36</v>
      </c>
      <c r="AX315" s="13" t="s">
        <v>83</v>
      </c>
      <c r="AY315" s="159" t="s">
        <v>218</v>
      </c>
    </row>
    <row r="316" spans="2:65" s="1" customFormat="1" ht="16.5" customHeight="1">
      <c r="B316" s="33"/>
      <c r="C316" s="186" t="s">
        <v>445</v>
      </c>
      <c r="D316" s="186" t="s">
        <v>638</v>
      </c>
      <c r="E316" s="187" t="s">
        <v>2162</v>
      </c>
      <c r="F316" s="188" t="s">
        <v>2163</v>
      </c>
      <c r="G316" s="189" t="s">
        <v>161</v>
      </c>
      <c r="H316" s="190">
        <v>12.7</v>
      </c>
      <c r="I316" s="191"/>
      <c r="J316" s="192">
        <f>ROUND(I316*H316,2)</f>
        <v>0</v>
      </c>
      <c r="K316" s="188" t="s">
        <v>19</v>
      </c>
      <c r="L316" s="193"/>
      <c r="M316" s="194" t="s">
        <v>19</v>
      </c>
      <c r="N316" s="195" t="s">
        <v>46</v>
      </c>
      <c r="P316" s="142">
        <f>O316*H316</f>
        <v>0</v>
      </c>
      <c r="Q316" s="142">
        <v>1E-3</v>
      </c>
      <c r="R316" s="142">
        <f>Q316*H316</f>
        <v>1.2699999999999999E-2</v>
      </c>
      <c r="S316" s="142">
        <v>0</v>
      </c>
      <c r="T316" s="143">
        <f>S316*H316</f>
        <v>0</v>
      </c>
      <c r="AR316" s="144" t="s">
        <v>510</v>
      </c>
      <c r="AT316" s="144" t="s">
        <v>638</v>
      </c>
      <c r="AU316" s="144" t="s">
        <v>85</v>
      </c>
      <c r="AY316" s="18" t="s">
        <v>218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8" t="s">
        <v>83</v>
      </c>
      <c r="BK316" s="145">
        <f>ROUND(I316*H316,2)</f>
        <v>0</v>
      </c>
      <c r="BL316" s="18" t="s">
        <v>375</v>
      </c>
      <c r="BM316" s="144" t="s">
        <v>2829</v>
      </c>
    </row>
    <row r="317" spans="2:65" s="1" customFormat="1" ht="11.25">
      <c r="B317" s="33"/>
      <c r="D317" s="146" t="s">
        <v>226</v>
      </c>
      <c r="F317" s="147" t="s">
        <v>2163</v>
      </c>
      <c r="I317" s="148"/>
      <c r="L317" s="33"/>
      <c r="M317" s="149"/>
      <c r="T317" s="54"/>
      <c r="AT317" s="18" t="s">
        <v>226</v>
      </c>
      <c r="AU317" s="18" t="s">
        <v>85</v>
      </c>
    </row>
    <row r="318" spans="2:65" s="13" customFormat="1" ht="11.25">
      <c r="B318" s="158"/>
      <c r="D318" s="146" t="s">
        <v>230</v>
      </c>
      <c r="E318" s="159" t="s">
        <v>19</v>
      </c>
      <c r="F318" s="160" t="s">
        <v>2828</v>
      </c>
      <c r="H318" s="161">
        <v>12.7</v>
      </c>
      <c r="I318" s="162"/>
      <c r="L318" s="158"/>
      <c r="M318" s="163"/>
      <c r="T318" s="164"/>
      <c r="AT318" s="159" t="s">
        <v>230</v>
      </c>
      <c r="AU318" s="159" t="s">
        <v>85</v>
      </c>
      <c r="AV318" s="13" t="s">
        <v>85</v>
      </c>
      <c r="AW318" s="13" t="s">
        <v>36</v>
      </c>
      <c r="AX318" s="13" t="s">
        <v>83</v>
      </c>
      <c r="AY318" s="159" t="s">
        <v>218</v>
      </c>
    </row>
    <row r="319" spans="2:65" s="1" customFormat="1" ht="16.5" customHeight="1">
      <c r="B319" s="33"/>
      <c r="C319" s="133" t="s">
        <v>453</v>
      </c>
      <c r="D319" s="133" t="s">
        <v>220</v>
      </c>
      <c r="E319" s="134" t="s">
        <v>1488</v>
      </c>
      <c r="F319" s="135" t="s">
        <v>1489</v>
      </c>
      <c r="G319" s="136" t="s">
        <v>181</v>
      </c>
      <c r="H319" s="137">
        <v>1.2999999999999999E-2</v>
      </c>
      <c r="I319" s="138"/>
      <c r="J319" s="139">
        <f>ROUND(I319*H319,2)</f>
        <v>0</v>
      </c>
      <c r="K319" s="135" t="s">
        <v>223</v>
      </c>
      <c r="L319" s="33"/>
      <c r="M319" s="140" t="s">
        <v>19</v>
      </c>
      <c r="N319" s="141" t="s">
        <v>46</v>
      </c>
      <c r="P319" s="142">
        <f>O319*H319</f>
        <v>0</v>
      </c>
      <c r="Q319" s="142">
        <v>0</v>
      </c>
      <c r="R319" s="142">
        <f>Q319*H319</f>
        <v>0</v>
      </c>
      <c r="S319" s="142">
        <v>0</v>
      </c>
      <c r="T319" s="143">
        <f>S319*H319</f>
        <v>0</v>
      </c>
      <c r="AR319" s="144" t="s">
        <v>375</v>
      </c>
      <c r="AT319" s="144" t="s">
        <v>220</v>
      </c>
      <c r="AU319" s="144" t="s">
        <v>85</v>
      </c>
      <c r="AY319" s="18" t="s">
        <v>218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8" t="s">
        <v>83</v>
      </c>
      <c r="BK319" s="145">
        <f>ROUND(I319*H319,2)</f>
        <v>0</v>
      </c>
      <c r="BL319" s="18" t="s">
        <v>375</v>
      </c>
      <c r="BM319" s="144" t="s">
        <v>2830</v>
      </c>
    </row>
    <row r="320" spans="2:65" s="1" customFormat="1" ht="19.5">
      <c r="B320" s="33"/>
      <c r="D320" s="146" t="s">
        <v>226</v>
      </c>
      <c r="F320" s="147" t="s">
        <v>1491</v>
      </c>
      <c r="I320" s="148"/>
      <c r="L320" s="33"/>
      <c r="M320" s="149"/>
      <c r="T320" s="54"/>
      <c r="AT320" s="18" t="s">
        <v>226</v>
      </c>
      <c r="AU320" s="18" t="s">
        <v>85</v>
      </c>
    </row>
    <row r="321" spans="2:47" s="1" customFormat="1" ht="11.25">
      <c r="B321" s="33"/>
      <c r="D321" s="150" t="s">
        <v>228</v>
      </c>
      <c r="F321" s="151" t="s">
        <v>1492</v>
      </c>
      <c r="I321" s="148"/>
      <c r="L321" s="33"/>
      <c r="M321" s="198"/>
      <c r="N321" s="199"/>
      <c r="O321" s="199"/>
      <c r="P321" s="199"/>
      <c r="Q321" s="199"/>
      <c r="R321" s="199"/>
      <c r="S321" s="199"/>
      <c r="T321" s="200"/>
      <c r="AT321" s="18" t="s">
        <v>228</v>
      </c>
      <c r="AU321" s="18" t="s">
        <v>85</v>
      </c>
    </row>
    <row r="322" spans="2:47" s="1" customFormat="1" ht="6.95" customHeight="1">
      <c r="B322" s="42"/>
      <c r="C322" s="43"/>
      <c r="D322" s="43"/>
      <c r="E322" s="43"/>
      <c r="F322" s="43"/>
      <c r="G322" s="43"/>
      <c r="H322" s="43"/>
      <c r="I322" s="43"/>
      <c r="J322" s="43"/>
      <c r="K322" s="43"/>
      <c r="L322" s="33"/>
    </row>
  </sheetData>
  <sheetProtection algorithmName="SHA-512" hashValue="L6MR0zG6rQR0ZnS3HzmSd+sLSRzSvA7nYjAPDId31K4A91y4AzmdBhk1qSJVzdRkQSbiYEjZknkycPdQDm/V5A==" saltValue="Shp5loHM+TvXNdA8wjZw5NGxgS2/kDdpONNls7QDCqPtiPiyaID8QOEI6qVweWcuPtji/lceH+jN0vxEYdgY6A==" spinCount="100000" sheet="1" objects="1" scenarios="1" formatColumns="0" formatRows="0" autoFilter="0"/>
  <autoFilter ref="C90:K321" xr:uid="{00000000-0009-0000-0000-00000A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115" r:id="rId1" xr:uid="{00000000-0004-0000-0A00-000000000000}"/>
    <hyperlink ref="F140" r:id="rId2" xr:uid="{00000000-0004-0000-0A00-000001000000}"/>
    <hyperlink ref="F153" r:id="rId3" xr:uid="{00000000-0004-0000-0A00-000002000000}"/>
    <hyperlink ref="F181" r:id="rId4" xr:uid="{00000000-0004-0000-0A00-000003000000}"/>
    <hyperlink ref="F196" r:id="rId5" xr:uid="{00000000-0004-0000-0A00-000004000000}"/>
    <hyperlink ref="F214" r:id="rId6" xr:uid="{00000000-0004-0000-0A00-000005000000}"/>
    <hyperlink ref="F233" r:id="rId7" xr:uid="{00000000-0004-0000-0A00-000006000000}"/>
    <hyperlink ref="F241" r:id="rId8" xr:uid="{00000000-0004-0000-0A00-000007000000}"/>
    <hyperlink ref="F247" r:id="rId9" xr:uid="{00000000-0004-0000-0A00-000008000000}"/>
    <hyperlink ref="F254" r:id="rId10" xr:uid="{00000000-0004-0000-0A00-000009000000}"/>
    <hyperlink ref="F261" r:id="rId11" xr:uid="{00000000-0004-0000-0A00-00000A000000}"/>
    <hyperlink ref="F270" r:id="rId12" xr:uid="{00000000-0004-0000-0A00-00000B000000}"/>
    <hyperlink ref="F276" r:id="rId13" xr:uid="{00000000-0004-0000-0A00-00000C000000}"/>
    <hyperlink ref="F284" r:id="rId14" xr:uid="{00000000-0004-0000-0A00-00000D000000}"/>
    <hyperlink ref="F298" r:id="rId15" xr:uid="{00000000-0004-0000-0A00-00000E000000}"/>
    <hyperlink ref="F303" r:id="rId16" xr:uid="{00000000-0004-0000-0A00-00000F000000}"/>
    <hyperlink ref="F313" r:id="rId17" xr:uid="{00000000-0004-0000-0A00-000010000000}"/>
    <hyperlink ref="F321" r:id="rId18" xr:uid="{00000000-0004-0000-0A00-000011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9"/>
  <headerFooter>
    <oddFooter>&amp;CStrana &amp;P z &amp;N</oddFooter>
  </headerFooter>
  <drawing r:id="rId2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9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123</v>
      </c>
      <c r="AZ2" s="91" t="s">
        <v>1092</v>
      </c>
      <c r="BA2" s="91" t="s">
        <v>1093</v>
      </c>
      <c r="BB2" s="91" t="s">
        <v>151</v>
      </c>
      <c r="BC2" s="91" t="s">
        <v>2831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2832</v>
      </c>
      <c r="BA3" s="91" t="s">
        <v>2833</v>
      </c>
      <c r="BB3" s="91" t="s">
        <v>151</v>
      </c>
      <c r="BC3" s="91" t="s">
        <v>2834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2835</v>
      </c>
      <c r="BA4" s="91" t="s">
        <v>1101</v>
      </c>
      <c r="BB4" s="91" t="s">
        <v>151</v>
      </c>
      <c r="BC4" s="91" t="s">
        <v>2836</v>
      </c>
      <c r="BD4" s="91" t="s">
        <v>85</v>
      </c>
    </row>
    <row r="5" spans="2:56" ht="6.95" customHeight="1">
      <c r="B5" s="21"/>
      <c r="L5" s="21"/>
      <c r="AZ5" s="91" t="s">
        <v>1106</v>
      </c>
      <c r="BA5" s="91" t="s">
        <v>1106</v>
      </c>
      <c r="BB5" s="91" t="s">
        <v>147</v>
      </c>
      <c r="BC5" s="91" t="s">
        <v>2837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2838</v>
      </c>
      <c r="BA6" s="91" t="s">
        <v>2839</v>
      </c>
      <c r="BB6" s="91" t="s">
        <v>151</v>
      </c>
      <c r="BC6" s="91" t="s">
        <v>2840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1118</v>
      </c>
      <c r="BA7" s="91" t="s">
        <v>1119</v>
      </c>
      <c r="BB7" s="91" t="s">
        <v>157</v>
      </c>
      <c r="BC7" s="91" t="s">
        <v>2841</v>
      </c>
      <c r="BD7" s="91" t="s">
        <v>85</v>
      </c>
    </row>
    <row r="8" spans="2:56" ht="12" customHeight="1">
      <c r="B8" s="21"/>
      <c r="D8" s="28" t="s">
        <v>166</v>
      </c>
      <c r="L8" s="21"/>
      <c r="AZ8" s="91" t="s">
        <v>2842</v>
      </c>
      <c r="BA8" s="91" t="s">
        <v>2843</v>
      </c>
      <c r="BB8" s="91" t="s">
        <v>161</v>
      </c>
      <c r="BC8" s="91" t="s">
        <v>2844</v>
      </c>
      <c r="BD8" s="91" t="s">
        <v>85</v>
      </c>
    </row>
    <row r="9" spans="2:56" s="1" customFormat="1" ht="16.5" customHeight="1">
      <c r="B9" s="33"/>
      <c r="E9" s="336" t="s">
        <v>878</v>
      </c>
      <c r="F9" s="338"/>
      <c r="G9" s="338"/>
      <c r="H9" s="338"/>
      <c r="L9" s="33"/>
    </row>
    <row r="10" spans="2:56" s="1" customFormat="1" ht="12" customHeight="1">
      <c r="B10" s="33"/>
      <c r="D10" s="28" t="s">
        <v>879</v>
      </c>
      <c r="L10" s="33"/>
    </row>
    <row r="11" spans="2:56" s="1" customFormat="1" ht="16.5" customHeight="1">
      <c r="B11" s="33"/>
      <c r="E11" s="299" t="s">
        <v>2845</v>
      </c>
      <c r="F11" s="338"/>
      <c r="G11" s="338"/>
      <c r="H11" s="33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ROUND(J94,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ROUND((SUM(BE94:BE298)),  2)</f>
        <v>0</v>
      </c>
      <c r="I35" s="95">
        <v>0.21</v>
      </c>
      <c r="J35" s="84">
        <f>ROUND(((SUM(BE94:BE298))*I35),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ROUND((SUM(BF94:BF298)),  2)</f>
        <v>0</v>
      </c>
      <c r="I36" s="95">
        <v>0.15</v>
      </c>
      <c r="J36" s="84">
        <f>ROUND(((SUM(BF94:BF298))*I36),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ROUND((SUM(BG94:BG298)),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ROUND((SUM(BH94:BH298)),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ROUND((SUM(BI94:BI298)),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04 - Opěrná PB zeď v nadjezí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J94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195</v>
      </c>
      <c r="E64" s="107"/>
      <c r="F64" s="107"/>
      <c r="G64" s="107"/>
      <c r="H64" s="107"/>
      <c r="I64" s="107"/>
      <c r="J64" s="108">
        <f>J95</f>
        <v>0</v>
      </c>
      <c r="L64" s="105"/>
    </row>
    <row r="65" spans="2:12" s="9" customFormat="1" ht="19.899999999999999" customHeight="1">
      <c r="B65" s="109"/>
      <c r="D65" s="110" t="s">
        <v>1124</v>
      </c>
      <c r="E65" s="111"/>
      <c r="F65" s="111"/>
      <c r="G65" s="111"/>
      <c r="H65" s="111"/>
      <c r="I65" s="111"/>
      <c r="J65" s="112">
        <f>J96</f>
        <v>0</v>
      </c>
      <c r="L65" s="109"/>
    </row>
    <row r="66" spans="2:12" s="9" customFormat="1" ht="19.899999999999999" customHeight="1">
      <c r="B66" s="109"/>
      <c r="D66" s="110" t="s">
        <v>1125</v>
      </c>
      <c r="E66" s="111"/>
      <c r="F66" s="111"/>
      <c r="G66" s="111"/>
      <c r="H66" s="111"/>
      <c r="I66" s="111"/>
      <c r="J66" s="112">
        <f>J141</f>
        <v>0</v>
      </c>
      <c r="L66" s="109"/>
    </row>
    <row r="67" spans="2:12" s="9" customFormat="1" ht="19.899999999999999" customHeight="1">
      <c r="B67" s="109"/>
      <c r="D67" s="110" t="s">
        <v>198</v>
      </c>
      <c r="E67" s="111"/>
      <c r="F67" s="111"/>
      <c r="G67" s="111"/>
      <c r="H67" s="111"/>
      <c r="I67" s="111"/>
      <c r="J67" s="112">
        <f>J148</f>
        <v>0</v>
      </c>
      <c r="L67" s="109"/>
    </row>
    <row r="68" spans="2:12" s="9" customFormat="1" ht="19.899999999999999" customHeight="1">
      <c r="B68" s="109"/>
      <c r="D68" s="110" t="s">
        <v>200</v>
      </c>
      <c r="E68" s="111"/>
      <c r="F68" s="111"/>
      <c r="G68" s="111"/>
      <c r="H68" s="111"/>
      <c r="I68" s="111"/>
      <c r="J68" s="112">
        <f>J203</f>
        <v>0</v>
      </c>
      <c r="L68" s="109"/>
    </row>
    <row r="69" spans="2:12" s="8" customFormat="1" ht="24.95" customHeight="1">
      <c r="B69" s="105"/>
      <c r="D69" s="106" t="s">
        <v>201</v>
      </c>
      <c r="E69" s="107"/>
      <c r="F69" s="107"/>
      <c r="G69" s="107"/>
      <c r="H69" s="107"/>
      <c r="I69" s="107"/>
      <c r="J69" s="108">
        <f>J206</f>
        <v>0</v>
      </c>
      <c r="L69" s="105"/>
    </row>
    <row r="70" spans="2:12" s="9" customFormat="1" ht="19.899999999999999" customHeight="1">
      <c r="B70" s="109"/>
      <c r="D70" s="110" t="s">
        <v>1126</v>
      </c>
      <c r="E70" s="111"/>
      <c r="F70" s="111"/>
      <c r="G70" s="111"/>
      <c r="H70" s="111"/>
      <c r="I70" s="111"/>
      <c r="J70" s="112">
        <f>J207</f>
        <v>0</v>
      </c>
      <c r="L70" s="109"/>
    </row>
    <row r="71" spans="2:12" s="9" customFormat="1" ht="19.899999999999999" customHeight="1">
      <c r="B71" s="109"/>
      <c r="D71" s="110" t="s">
        <v>1529</v>
      </c>
      <c r="E71" s="111"/>
      <c r="F71" s="111"/>
      <c r="G71" s="111"/>
      <c r="H71" s="111"/>
      <c r="I71" s="111"/>
      <c r="J71" s="112">
        <f>J263</f>
        <v>0</v>
      </c>
      <c r="L71" s="109"/>
    </row>
    <row r="72" spans="2:12" s="9" customFormat="1" ht="19.899999999999999" customHeight="1">
      <c r="B72" s="109"/>
      <c r="D72" s="110" t="s">
        <v>202</v>
      </c>
      <c r="E72" s="111"/>
      <c r="F72" s="111"/>
      <c r="G72" s="111"/>
      <c r="H72" s="111"/>
      <c r="I72" s="111"/>
      <c r="J72" s="112">
        <f>J276</f>
        <v>0</v>
      </c>
      <c r="L72" s="109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2" t="s">
        <v>203</v>
      </c>
      <c r="L79" s="33"/>
    </row>
    <row r="80" spans="2:12" s="1" customFormat="1" ht="6.95" customHeight="1">
      <c r="B80" s="33"/>
      <c r="L80" s="33"/>
    </row>
    <row r="81" spans="2:63" s="1" customFormat="1" ht="12" customHeight="1">
      <c r="B81" s="33"/>
      <c r="C81" s="28" t="s">
        <v>16</v>
      </c>
      <c r="L81" s="33"/>
    </row>
    <row r="82" spans="2:63" s="1" customFormat="1" ht="16.5" customHeight="1">
      <c r="B82" s="33"/>
      <c r="E82" s="336" t="str">
        <f>E7</f>
        <v>MVE jez Rajhrad vč. rekonstrukce jezu a rybího přechodu</v>
      </c>
      <c r="F82" s="337"/>
      <c r="G82" s="337"/>
      <c r="H82" s="337"/>
      <c r="L82" s="33"/>
    </row>
    <row r="83" spans="2:63" ht="12" customHeight="1">
      <c r="B83" s="21"/>
      <c r="C83" s="28" t="s">
        <v>166</v>
      </c>
      <c r="L83" s="21"/>
    </row>
    <row r="84" spans="2:63" s="1" customFormat="1" ht="16.5" customHeight="1">
      <c r="B84" s="33"/>
      <c r="E84" s="336" t="s">
        <v>878</v>
      </c>
      <c r="F84" s="338"/>
      <c r="G84" s="338"/>
      <c r="H84" s="338"/>
      <c r="L84" s="33"/>
    </row>
    <row r="85" spans="2:63" s="1" customFormat="1" ht="12" customHeight="1">
      <c r="B85" s="33"/>
      <c r="C85" s="28" t="s">
        <v>879</v>
      </c>
      <c r="L85" s="33"/>
    </row>
    <row r="86" spans="2:63" s="1" customFormat="1" ht="16.5" customHeight="1">
      <c r="B86" s="33"/>
      <c r="E86" s="299" t="str">
        <f>E11</f>
        <v>SO 04 - Opěrná PB zeď v nadjezí</v>
      </c>
      <c r="F86" s="338"/>
      <c r="G86" s="338"/>
      <c r="H86" s="338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8" t="s">
        <v>21</v>
      </c>
      <c r="F88" s="26" t="str">
        <f>F14</f>
        <v xml:space="preserve">Svratka, říční km 29,430 – jez </v>
      </c>
      <c r="I88" s="28" t="s">
        <v>23</v>
      </c>
      <c r="J88" s="50">
        <f>IF(J14="","",J14)</f>
        <v>45461</v>
      </c>
      <c r="L88" s="33"/>
    </row>
    <row r="89" spans="2:63" s="1" customFormat="1" ht="6.95" customHeight="1">
      <c r="B89" s="33"/>
      <c r="L89" s="33"/>
    </row>
    <row r="90" spans="2:63" s="1" customFormat="1" ht="15.2" customHeight="1">
      <c r="B90" s="33"/>
      <c r="C90" s="28" t="s">
        <v>24</v>
      </c>
      <c r="F90" s="26" t="str">
        <f>E17</f>
        <v>Povodí Moravy, státní podnik</v>
      </c>
      <c r="I90" s="28" t="s">
        <v>32</v>
      </c>
      <c r="J90" s="31" t="str">
        <f>E23</f>
        <v>AQUATIS a. s.</v>
      </c>
      <c r="L90" s="33"/>
    </row>
    <row r="91" spans="2:63" s="1" customFormat="1" ht="15.2" customHeight="1">
      <c r="B91" s="33"/>
      <c r="C91" s="28" t="s">
        <v>30</v>
      </c>
      <c r="F91" s="26" t="str">
        <f>IF(E20="","",E20)</f>
        <v>Vyplň údaj</v>
      </c>
      <c r="I91" s="28" t="s">
        <v>37</v>
      </c>
      <c r="J91" s="31" t="str">
        <f>E26</f>
        <v>Bc. Aneta Patková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3"/>
      <c r="C93" s="114" t="s">
        <v>204</v>
      </c>
      <c r="D93" s="115" t="s">
        <v>60</v>
      </c>
      <c r="E93" s="115" t="s">
        <v>56</v>
      </c>
      <c r="F93" s="115" t="s">
        <v>57</v>
      </c>
      <c r="G93" s="115" t="s">
        <v>205</v>
      </c>
      <c r="H93" s="115" t="s">
        <v>206</v>
      </c>
      <c r="I93" s="115" t="s">
        <v>207</v>
      </c>
      <c r="J93" s="115" t="s">
        <v>193</v>
      </c>
      <c r="K93" s="116" t="s">
        <v>208</v>
      </c>
      <c r="L93" s="113"/>
      <c r="M93" s="57" t="s">
        <v>19</v>
      </c>
      <c r="N93" s="58" t="s">
        <v>45</v>
      </c>
      <c r="O93" s="58" t="s">
        <v>209</v>
      </c>
      <c r="P93" s="58" t="s">
        <v>210</v>
      </c>
      <c r="Q93" s="58" t="s">
        <v>211</v>
      </c>
      <c r="R93" s="58" t="s">
        <v>212</v>
      </c>
      <c r="S93" s="58" t="s">
        <v>213</v>
      </c>
      <c r="T93" s="59" t="s">
        <v>214</v>
      </c>
    </row>
    <row r="94" spans="2:63" s="1" customFormat="1" ht="22.9" customHeight="1">
      <c r="B94" s="33"/>
      <c r="C94" s="62" t="s">
        <v>215</v>
      </c>
      <c r="J94" s="117">
        <f>BK94</f>
        <v>0</v>
      </c>
      <c r="L94" s="33"/>
      <c r="M94" s="60"/>
      <c r="N94" s="51"/>
      <c r="O94" s="51"/>
      <c r="P94" s="118">
        <f>P95+P206</f>
        <v>0</v>
      </c>
      <c r="Q94" s="51"/>
      <c r="R94" s="118">
        <f>R95+R206</f>
        <v>13.4884275</v>
      </c>
      <c r="S94" s="51"/>
      <c r="T94" s="119">
        <f>T95+T206</f>
        <v>0.15840000000000001</v>
      </c>
      <c r="AT94" s="18" t="s">
        <v>74</v>
      </c>
      <c r="AU94" s="18" t="s">
        <v>194</v>
      </c>
      <c r="BK94" s="120">
        <f>BK95+BK206</f>
        <v>0</v>
      </c>
    </row>
    <row r="95" spans="2:63" s="11" customFormat="1" ht="25.9" customHeight="1">
      <c r="B95" s="121"/>
      <c r="D95" s="122" t="s">
        <v>74</v>
      </c>
      <c r="E95" s="123" t="s">
        <v>216</v>
      </c>
      <c r="F95" s="123" t="s">
        <v>217</v>
      </c>
      <c r="I95" s="124"/>
      <c r="J95" s="125">
        <f>BK95</f>
        <v>0</v>
      </c>
      <c r="L95" s="121"/>
      <c r="M95" s="126"/>
      <c r="P95" s="127">
        <f>P96+P141+P148+P203</f>
        <v>0</v>
      </c>
      <c r="R95" s="127">
        <f>R96+R141+R148+R203</f>
        <v>12.981539</v>
      </c>
      <c r="T95" s="128">
        <f>T96+T141+T148+T203</f>
        <v>0.15840000000000001</v>
      </c>
      <c r="AR95" s="122" t="s">
        <v>83</v>
      </c>
      <c r="AT95" s="129" t="s">
        <v>74</v>
      </c>
      <c r="AU95" s="129" t="s">
        <v>75</v>
      </c>
      <c r="AY95" s="122" t="s">
        <v>218</v>
      </c>
      <c r="BK95" s="130">
        <f>BK96+BK141+BK148+BK203</f>
        <v>0</v>
      </c>
    </row>
    <row r="96" spans="2:63" s="11" customFormat="1" ht="22.9" customHeight="1">
      <c r="B96" s="121"/>
      <c r="D96" s="122" t="s">
        <v>74</v>
      </c>
      <c r="E96" s="131" t="s">
        <v>110</v>
      </c>
      <c r="F96" s="131" t="s">
        <v>1128</v>
      </c>
      <c r="I96" s="124"/>
      <c r="J96" s="132">
        <f>BK96</f>
        <v>0</v>
      </c>
      <c r="L96" s="121"/>
      <c r="M96" s="126"/>
      <c r="P96" s="127">
        <f>SUM(P97:P140)</f>
        <v>0</v>
      </c>
      <c r="R96" s="127">
        <f>SUM(R97:R140)</f>
        <v>12.1770608</v>
      </c>
      <c r="T96" s="128">
        <f>SUM(T97:T140)</f>
        <v>0</v>
      </c>
      <c r="AR96" s="122" t="s">
        <v>83</v>
      </c>
      <c r="AT96" s="129" t="s">
        <v>74</v>
      </c>
      <c r="AU96" s="129" t="s">
        <v>83</v>
      </c>
      <c r="AY96" s="122" t="s">
        <v>218</v>
      </c>
      <c r="BK96" s="130">
        <f>SUM(BK97:BK140)</f>
        <v>0</v>
      </c>
    </row>
    <row r="97" spans="2:65" s="1" customFormat="1" ht="21.75" customHeight="1">
      <c r="B97" s="33"/>
      <c r="C97" s="133" t="s">
        <v>83</v>
      </c>
      <c r="D97" s="133" t="s">
        <v>220</v>
      </c>
      <c r="E97" s="134" t="s">
        <v>2846</v>
      </c>
      <c r="F97" s="135" t="s">
        <v>2847</v>
      </c>
      <c r="G97" s="136" t="s">
        <v>532</v>
      </c>
      <c r="H97" s="137">
        <v>84</v>
      </c>
      <c r="I97" s="138"/>
      <c r="J97" s="139">
        <f>ROUND(I97*H97,2)</f>
        <v>0</v>
      </c>
      <c r="K97" s="135" t="s">
        <v>19</v>
      </c>
      <c r="L97" s="33"/>
      <c r="M97" s="140" t="s">
        <v>19</v>
      </c>
      <c r="N97" s="141" t="s">
        <v>46</v>
      </c>
      <c r="P97" s="142">
        <f>O97*H97</f>
        <v>0</v>
      </c>
      <c r="Q97" s="142">
        <v>4.0000000000000002E-4</v>
      </c>
      <c r="R97" s="142">
        <f>Q97*H97</f>
        <v>3.3600000000000005E-2</v>
      </c>
      <c r="S97" s="142">
        <v>0</v>
      </c>
      <c r="T97" s="143">
        <f>S97*H97</f>
        <v>0</v>
      </c>
      <c r="AR97" s="144" t="s">
        <v>224</v>
      </c>
      <c r="AT97" s="144" t="s">
        <v>220</v>
      </c>
      <c r="AU97" s="144" t="s">
        <v>85</v>
      </c>
      <c r="AY97" s="18" t="s">
        <v>218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83</v>
      </c>
      <c r="BK97" s="145">
        <f>ROUND(I97*H97,2)</f>
        <v>0</v>
      </c>
      <c r="BL97" s="18" t="s">
        <v>224</v>
      </c>
      <c r="BM97" s="144" t="s">
        <v>2848</v>
      </c>
    </row>
    <row r="98" spans="2:65" s="1" customFormat="1" ht="19.5">
      <c r="B98" s="33"/>
      <c r="D98" s="146" t="s">
        <v>226</v>
      </c>
      <c r="F98" s="147" t="s">
        <v>2849</v>
      </c>
      <c r="I98" s="148"/>
      <c r="L98" s="33"/>
      <c r="M98" s="149"/>
      <c r="T98" s="54"/>
      <c r="AT98" s="18" t="s">
        <v>226</v>
      </c>
      <c r="AU98" s="18" t="s">
        <v>85</v>
      </c>
    </row>
    <row r="99" spans="2:65" s="12" customFormat="1" ht="11.25">
      <c r="B99" s="152"/>
      <c r="D99" s="146" t="s">
        <v>230</v>
      </c>
      <c r="E99" s="153" t="s">
        <v>19</v>
      </c>
      <c r="F99" s="154" t="s">
        <v>2850</v>
      </c>
      <c r="H99" s="153" t="s">
        <v>19</v>
      </c>
      <c r="I99" s="155"/>
      <c r="L99" s="152"/>
      <c r="M99" s="156"/>
      <c r="T99" s="157"/>
      <c r="AT99" s="153" t="s">
        <v>230</v>
      </c>
      <c r="AU99" s="153" t="s">
        <v>85</v>
      </c>
      <c r="AV99" s="12" t="s">
        <v>83</v>
      </c>
      <c r="AW99" s="12" t="s">
        <v>36</v>
      </c>
      <c r="AX99" s="12" t="s">
        <v>75</v>
      </c>
      <c r="AY99" s="153" t="s">
        <v>218</v>
      </c>
    </row>
    <row r="100" spans="2:65" s="13" customFormat="1" ht="11.25">
      <c r="B100" s="158"/>
      <c r="D100" s="146" t="s">
        <v>230</v>
      </c>
      <c r="E100" s="159" t="s">
        <v>19</v>
      </c>
      <c r="F100" s="160" t="s">
        <v>2851</v>
      </c>
      <c r="H100" s="161">
        <v>84</v>
      </c>
      <c r="I100" s="162"/>
      <c r="L100" s="158"/>
      <c r="M100" s="163"/>
      <c r="T100" s="164"/>
      <c r="AT100" s="159" t="s">
        <v>230</v>
      </c>
      <c r="AU100" s="159" t="s">
        <v>85</v>
      </c>
      <c r="AV100" s="13" t="s">
        <v>85</v>
      </c>
      <c r="AW100" s="13" t="s">
        <v>36</v>
      </c>
      <c r="AX100" s="13" t="s">
        <v>83</v>
      </c>
      <c r="AY100" s="159" t="s">
        <v>218</v>
      </c>
    </row>
    <row r="101" spans="2:65" s="1" customFormat="1" ht="16.5" customHeight="1">
      <c r="B101" s="33"/>
      <c r="C101" s="133" t="s">
        <v>85</v>
      </c>
      <c r="D101" s="133" t="s">
        <v>220</v>
      </c>
      <c r="E101" s="134" t="s">
        <v>2852</v>
      </c>
      <c r="F101" s="135" t="s">
        <v>2853</v>
      </c>
      <c r="G101" s="136" t="s">
        <v>147</v>
      </c>
      <c r="H101" s="137">
        <v>154.875</v>
      </c>
      <c r="I101" s="138"/>
      <c r="J101" s="139">
        <f>ROUND(I101*H101,2)</f>
        <v>0</v>
      </c>
      <c r="K101" s="135" t="s">
        <v>223</v>
      </c>
      <c r="L101" s="33"/>
      <c r="M101" s="140" t="s">
        <v>19</v>
      </c>
      <c r="N101" s="141" t="s">
        <v>46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224</v>
      </c>
      <c r="AT101" s="144" t="s">
        <v>220</v>
      </c>
      <c r="AU101" s="144" t="s">
        <v>85</v>
      </c>
      <c r="AY101" s="18" t="s">
        <v>218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83</v>
      </c>
      <c r="BK101" s="145">
        <f>ROUND(I101*H101,2)</f>
        <v>0</v>
      </c>
      <c r="BL101" s="18" t="s">
        <v>224</v>
      </c>
      <c r="BM101" s="144" t="s">
        <v>2854</v>
      </c>
    </row>
    <row r="102" spans="2:65" s="1" customFormat="1" ht="19.5">
      <c r="B102" s="33"/>
      <c r="D102" s="146" t="s">
        <v>226</v>
      </c>
      <c r="F102" s="147" t="s">
        <v>2855</v>
      </c>
      <c r="I102" s="148"/>
      <c r="L102" s="33"/>
      <c r="M102" s="149"/>
      <c r="T102" s="54"/>
      <c r="AT102" s="18" t="s">
        <v>226</v>
      </c>
      <c r="AU102" s="18" t="s">
        <v>85</v>
      </c>
    </row>
    <row r="103" spans="2:65" s="1" customFormat="1" ht="11.25">
      <c r="B103" s="33"/>
      <c r="D103" s="150" t="s">
        <v>228</v>
      </c>
      <c r="F103" s="151" t="s">
        <v>2856</v>
      </c>
      <c r="I103" s="148"/>
      <c r="L103" s="33"/>
      <c r="M103" s="149"/>
      <c r="T103" s="54"/>
      <c r="AT103" s="18" t="s">
        <v>228</v>
      </c>
      <c r="AU103" s="18" t="s">
        <v>85</v>
      </c>
    </row>
    <row r="104" spans="2:65" s="1" customFormat="1" ht="19.5">
      <c r="B104" s="33"/>
      <c r="D104" s="146" t="s">
        <v>276</v>
      </c>
      <c r="F104" s="175" t="s">
        <v>2857</v>
      </c>
      <c r="I104" s="148"/>
      <c r="L104" s="33"/>
      <c r="M104" s="149"/>
      <c r="T104" s="54"/>
      <c r="AT104" s="18" t="s">
        <v>276</v>
      </c>
      <c r="AU104" s="18" t="s">
        <v>85</v>
      </c>
    </row>
    <row r="105" spans="2:65" s="12" customFormat="1" ht="11.25">
      <c r="B105" s="152"/>
      <c r="D105" s="146" t="s">
        <v>230</v>
      </c>
      <c r="E105" s="153" t="s">
        <v>19</v>
      </c>
      <c r="F105" s="154" t="s">
        <v>2858</v>
      </c>
      <c r="H105" s="153" t="s">
        <v>19</v>
      </c>
      <c r="I105" s="155"/>
      <c r="L105" s="152"/>
      <c r="M105" s="156"/>
      <c r="T105" s="157"/>
      <c r="AT105" s="153" t="s">
        <v>230</v>
      </c>
      <c r="AU105" s="153" t="s">
        <v>85</v>
      </c>
      <c r="AV105" s="12" t="s">
        <v>83</v>
      </c>
      <c r="AW105" s="12" t="s">
        <v>36</v>
      </c>
      <c r="AX105" s="12" t="s">
        <v>75</v>
      </c>
      <c r="AY105" s="153" t="s">
        <v>218</v>
      </c>
    </row>
    <row r="106" spans="2:65" s="12" customFormat="1" ht="11.25">
      <c r="B106" s="152"/>
      <c r="D106" s="146" t="s">
        <v>230</v>
      </c>
      <c r="E106" s="153" t="s">
        <v>19</v>
      </c>
      <c r="F106" s="154" t="s">
        <v>2859</v>
      </c>
      <c r="H106" s="153" t="s">
        <v>19</v>
      </c>
      <c r="I106" s="155"/>
      <c r="L106" s="152"/>
      <c r="M106" s="156"/>
      <c r="T106" s="157"/>
      <c r="AT106" s="153" t="s">
        <v>230</v>
      </c>
      <c r="AU106" s="153" t="s">
        <v>85</v>
      </c>
      <c r="AV106" s="12" t="s">
        <v>83</v>
      </c>
      <c r="AW106" s="12" t="s">
        <v>36</v>
      </c>
      <c r="AX106" s="12" t="s">
        <v>75</v>
      </c>
      <c r="AY106" s="153" t="s">
        <v>218</v>
      </c>
    </row>
    <row r="107" spans="2:65" s="13" customFormat="1" ht="11.25">
      <c r="B107" s="158"/>
      <c r="D107" s="146" t="s">
        <v>230</v>
      </c>
      <c r="E107" s="159" t="s">
        <v>19</v>
      </c>
      <c r="F107" s="160" t="s">
        <v>2860</v>
      </c>
      <c r="H107" s="161">
        <v>83.05</v>
      </c>
      <c r="I107" s="162"/>
      <c r="L107" s="158"/>
      <c r="M107" s="163"/>
      <c r="T107" s="164"/>
      <c r="AT107" s="159" t="s">
        <v>230</v>
      </c>
      <c r="AU107" s="159" t="s">
        <v>85</v>
      </c>
      <c r="AV107" s="13" t="s">
        <v>85</v>
      </c>
      <c r="AW107" s="13" t="s">
        <v>36</v>
      </c>
      <c r="AX107" s="13" t="s">
        <v>75</v>
      </c>
      <c r="AY107" s="159" t="s">
        <v>218</v>
      </c>
    </row>
    <row r="108" spans="2:65" s="13" customFormat="1" ht="11.25">
      <c r="B108" s="158"/>
      <c r="D108" s="146" t="s">
        <v>230</v>
      </c>
      <c r="E108" s="159" t="s">
        <v>19</v>
      </c>
      <c r="F108" s="160" t="s">
        <v>2861</v>
      </c>
      <c r="H108" s="161">
        <v>69.634</v>
      </c>
      <c r="I108" s="162"/>
      <c r="L108" s="158"/>
      <c r="M108" s="163"/>
      <c r="T108" s="164"/>
      <c r="AT108" s="159" t="s">
        <v>230</v>
      </c>
      <c r="AU108" s="159" t="s">
        <v>85</v>
      </c>
      <c r="AV108" s="13" t="s">
        <v>85</v>
      </c>
      <c r="AW108" s="13" t="s">
        <v>36</v>
      </c>
      <c r="AX108" s="13" t="s">
        <v>75</v>
      </c>
      <c r="AY108" s="159" t="s">
        <v>218</v>
      </c>
    </row>
    <row r="109" spans="2:65" s="13" customFormat="1" ht="11.25">
      <c r="B109" s="158"/>
      <c r="D109" s="146" t="s">
        <v>230</v>
      </c>
      <c r="E109" s="159" t="s">
        <v>19</v>
      </c>
      <c r="F109" s="160" t="s">
        <v>2862</v>
      </c>
      <c r="H109" s="161">
        <v>2.1909999999999998</v>
      </c>
      <c r="I109" s="162"/>
      <c r="L109" s="158"/>
      <c r="M109" s="163"/>
      <c r="T109" s="164"/>
      <c r="AT109" s="159" t="s">
        <v>230</v>
      </c>
      <c r="AU109" s="159" t="s">
        <v>85</v>
      </c>
      <c r="AV109" s="13" t="s">
        <v>85</v>
      </c>
      <c r="AW109" s="13" t="s">
        <v>36</v>
      </c>
      <c r="AX109" s="13" t="s">
        <v>75</v>
      </c>
      <c r="AY109" s="159" t="s">
        <v>218</v>
      </c>
    </row>
    <row r="110" spans="2:65" s="14" customFormat="1" ht="11.25">
      <c r="B110" s="165"/>
      <c r="D110" s="146" t="s">
        <v>230</v>
      </c>
      <c r="E110" s="166" t="s">
        <v>1106</v>
      </c>
      <c r="F110" s="167" t="s">
        <v>235</v>
      </c>
      <c r="H110" s="168">
        <v>154.875</v>
      </c>
      <c r="I110" s="169"/>
      <c r="L110" s="165"/>
      <c r="M110" s="170"/>
      <c r="T110" s="171"/>
      <c r="AT110" s="166" t="s">
        <v>230</v>
      </c>
      <c r="AU110" s="166" t="s">
        <v>85</v>
      </c>
      <c r="AV110" s="14" t="s">
        <v>224</v>
      </c>
      <c r="AW110" s="14" t="s">
        <v>36</v>
      </c>
      <c r="AX110" s="14" t="s">
        <v>83</v>
      </c>
      <c r="AY110" s="166" t="s">
        <v>218</v>
      </c>
    </row>
    <row r="111" spans="2:65" s="1" customFormat="1" ht="16.5" customHeight="1">
      <c r="B111" s="33"/>
      <c r="C111" s="133" t="s">
        <v>110</v>
      </c>
      <c r="D111" s="133" t="s">
        <v>220</v>
      </c>
      <c r="E111" s="134" t="s">
        <v>1162</v>
      </c>
      <c r="F111" s="135" t="s">
        <v>1163</v>
      </c>
      <c r="G111" s="136" t="s">
        <v>151</v>
      </c>
      <c r="H111" s="137">
        <v>241.99799999999999</v>
      </c>
      <c r="I111" s="138"/>
      <c r="J111" s="139">
        <f>ROUND(I111*H111,2)</f>
        <v>0</v>
      </c>
      <c r="K111" s="135" t="s">
        <v>223</v>
      </c>
      <c r="L111" s="33"/>
      <c r="M111" s="140" t="s">
        <v>19</v>
      </c>
      <c r="N111" s="141" t="s">
        <v>46</v>
      </c>
      <c r="P111" s="142">
        <f>O111*H111</f>
        <v>0</v>
      </c>
      <c r="Q111" s="142">
        <v>7.26E-3</v>
      </c>
      <c r="R111" s="142">
        <f>Q111*H111</f>
        <v>1.7569054799999999</v>
      </c>
      <c r="S111" s="142">
        <v>0</v>
      </c>
      <c r="T111" s="143">
        <f>S111*H111</f>
        <v>0</v>
      </c>
      <c r="AR111" s="144" t="s">
        <v>224</v>
      </c>
      <c r="AT111" s="144" t="s">
        <v>220</v>
      </c>
      <c r="AU111" s="144" t="s">
        <v>85</v>
      </c>
      <c r="AY111" s="18" t="s">
        <v>218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8" t="s">
        <v>83</v>
      </c>
      <c r="BK111" s="145">
        <f>ROUND(I111*H111,2)</f>
        <v>0</v>
      </c>
      <c r="BL111" s="18" t="s">
        <v>224</v>
      </c>
      <c r="BM111" s="144" t="s">
        <v>2863</v>
      </c>
    </row>
    <row r="112" spans="2:65" s="1" customFormat="1" ht="29.25">
      <c r="B112" s="33"/>
      <c r="D112" s="146" t="s">
        <v>226</v>
      </c>
      <c r="F112" s="147" t="s">
        <v>1165</v>
      </c>
      <c r="I112" s="148"/>
      <c r="L112" s="33"/>
      <c r="M112" s="149"/>
      <c r="T112" s="54"/>
      <c r="AT112" s="18" t="s">
        <v>226</v>
      </c>
      <c r="AU112" s="18" t="s">
        <v>85</v>
      </c>
    </row>
    <row r="113" spans="2:65" s="1" customFormat="1" ht="11.25">
      <c r="B113" s="33"/>
      <c r="D113" s="150" t="s">
        <v>228</v>
      </c>
      <c r="F113" s="151" t="s">
        <v>1166</v>
      </c>
      <c r="I113" s="148"/>
      <c r="L113" s="33"/>
      <c r="M113" s="149"/>
      <c r="T113" s="54"/>
      <c r="AT113" s="18" t="s">
        <v>228</v>
      </c>
      <c r="AU113" s="18" t="s">
        <v>85</v>
      </c>
    </row>
    <row r="114" spans="2:65" s="1" customFormat="1" ht="19.5">
      <c r="B114" s="33"/>
      <c r="D114" s="146" t="s">
        <v>276</v>
      </c>
      <c r="F114" s="175" t="s">
        <v>2864</v>
      </c>
      <c r="I114" s="148"/>
      <c r="L114" s="33"/>
      <c r="M114" s="149"/>
      <c r="T114" s="54"/>
      <c r="AT114" s="18" t="s">
        <v>276</v>
      </c>
      <c r="AU114" s="18" t="s">
        <v>85</v>
      </c>
    </row>
    <row r="115" spans="2:65" s="12" customFormat="1" ht="11.25">
      <c r="B115" s="152"/>
      <c r="D115" s="146" t="s">
        <v>230</v>
      </c>
      <c r="E115" s="153" t="s">
        <v>19</v>
      </c>
      <c r="F115" s="154" t="s">
        <v>2859</v>
      </c>
      <c r="H115" s="153" t="s">
        <v>19</v>
      </c>
      <c r="I115" s="155"/>
      <c r="L115" s="152"/>
      <c r="M115" s="156"/>
      <c r="T115" s="157"/>
      <c r="AT115" s="153" t="s">
        <v>230</v>
      </c>
      <c r="AU115" s="153" t="s">
        <v>85</v>
      </c>
      <c r="AV115" s="12" t="s">
        <v>83</v>
      </c>
      <c r="AW115" s="12" t="s">
        <v>36</v>
      </c>
      <c r="AX115" s="12" t="s">
        <v>75</v>
      </c>
      <c r="AY115" s="153" t="s">
        <v>218</v>
      </c>
    </row>
    <row r="116" spans="2:65" s="13" customFormat="1" ht="11.25">
      <c r="B116" s="158"/>
      <c r="D116" s="146" t="s">
        <v>230</v>
      </c>
      <c r="E116" s="159" t="s">
        <v>19</v>
      </c>
      <c r="F116" s="160" t="s">
        <v>2865</v>
      </c>
      <c r="H116" s="161">
        <v>20.85</v>
      </c>
      <c r="I116" s="162"/>
      <c r="L116" s="158"/>
      <c r="M116" s="163"/>
      <c r="T116" s="164"/>
      <c r="AT116" s="159" t="s">
        <v>230</v>
      </c>
      <c r="AU116" s="159" t="s">
        <v>85</v>
      </c>
      <c r="AV116" s="13" t="s">
        <v>85</v>
      </c>
      <c r="AW116" s="13" t="s">
        <v>36</v>
      </c>
      <c r="AX116" s="13" t="s">
        <v>75</v>
      </c>
      <c r="AY116" s="159" t="s">
        <v>218</v>
      </c>
    </row>
    <row r="117" spans="2:65" s="13" customFormat="1" ht="11.25">
      <c r="B117" s="158"/>
      <c r="D117" s="146" t="s">
        <v>230</v>
      </c>
      <c r="E117" s="159" t="s">
        <v>19</v>
      </c>
      <c r="F117" s="160" t="s">
        <v>2866</v>
      </c>
      <c r="H117" s="161">
        <v>11.393000000000001</v>
      </c>
      <c r="I117" s="162"/>
      <c r="L117" s="158"/>
      <c r="M117" s="163"/>
      <c r="T117" s="164"/>
      <c r="AT117" s="159" t="s">
        <v>230</v>
      </c>
      <c r="AU117" s="159" t="s">
        <v>85</v>
      </c>
      <c r="AV117" s="13" t="s">
        <v>85</v>
      </c>
      <c r="AW117" s="13" t="s">
        <v>36</v>
      </c>
      <c r="AX117" s="13" t="s">
        <v>75</v>
      </c>
      <c r="AY117" s="159" t="s">
        <v>218</v>
      </c>
    </row>
    <row r="118" spans="2:65" s="13" customFormat="1" ht="11.25">
      <c r="B118" s="158"/>
      <c r="D118" s="146" t="s">
        <v>230</v>
      </c>
      <c r="E118" s="159" t="s">
        <v>19</v>
      </c>
      <c r="F118" s="160" t="s">
        <v>2867</v>
      </c>
      <c r="H118" s="161">
        <v>209.755</v>
      </c>
      <c r="I118" s="162"/>
      <c r="L118" s="158"/>
      <c r="M118" s="163"/>
      <c r="T118" s="164"/>
      <c r="AT118" s="159" t="s">
        <v>230</v>
      </c>
      <c r="AU118" s="159" t="s">
        <v>85</v>
      </c>
      <c r="AV118" s="13" t="s">
        <v>85</v>
      </c>
      <c r="AW118" s="13" t="s">
        <v>36</v>
      </c>
      <c r="AX118" s="13" t="s">
        <v>75</v>
      </c>
      <c r="AY118" s="159" t="s">
        <v>218</v>
      </c>
    </row>
    <row r="119" spans="2:65" s="14" customFormat="1" ht="11.25">
      <c r="B119" s="165"/>
      <c r="D119" s="146" t="s">
        <v>230</v>
      </c>
      <c r="E119" s="166" t="s">
        <v>2835</v>
      </c>
      <c r="F119" s="167" t="s">
        <v>235</v>
      </c>
      <c r="H119" s="168">
        <v>241.99799999999999</v>
      </c>
      <c r="I119" s="169"/>
      <c r="L119" s="165"/>
      <c r="M119" s="170"/>
      <c r="T119" s="171"/>
      <c r="AT119" s="166" t="s">
        <v>230</v>
      </c>
      <c r="AU119" s="166" t="s">
        <v>85</v>
      </c>
      <c r="AV119" s="14" t="s">
        <v>224</v>
      </c>
      <c r="AW119" s="14" t="s">
        <v>36</v>
      </c>
      <c r="AX119" s="14" t="s">
        <v>83</v>
      </c>
      <c r="AY119" s="166" t="s">
        <v>218</v>
      </c>
    </row>
    <row r="120" spans="2:65" s="1" customFormat="1" ht="16.5" customHeight="1">
      <c r="B120" s="33"/>
      <c r="C120" s="133" t="s">
        <v>224</v>
      </c>
      <c r="D120" s="133" t="s">
        <v>220</v>
      </c>
      <c r="E120" s="134" t="s">
        <v>1186</v>
      </c>
      <c r="F120" s="135" t="s">
        <v>1187</v>
      </c>
      <c r="G120" s="136" t="s">
        <v>151</v>
      </c>
      <c r="H120" s="137">
        <v>241.99799999999999</v>
      </c>
      <c r="I120" s="138"/>
      <c r="J120" s="139">
        <f>ROUND(I120*H120,2)</f>
        <v>0</v>
      </c>
      <c r="K120" s="135" t="s">
        <v>223</v>
      </c>
      <c r="L120" s="33"/>
      <c r="M120" s="140" t="s">
        <v>19</v>
      </c>
      <c r="N120" s="141" t="s">
        <v>46</v>
      </c>
      <c r="P120" s="142">
        <f>O120*H120</f>
        <v>0</v>
      </c>
      <c r="Q120" s="142">
        <v>8.5999999999999998E-4</v>
      </c>
      <c r="R120" s="142">
        <f>Q120*H120</f>
        <v>0.20811827999999999</v>
      </c>
      <c r="S120" s="142">
        <v>0</v>
      </c>
      <c r="T120" s="143">
        <f>S120*H120</f>
        <v>0</v>
      </c>
      <c r="AR120" s="144" t="s">
        <v>224</v>
      </c>
      <c r="AT120" s="144" t="s">
        <v>220</v>
      </c>
      <c r="AU120" s="144" t="s">
        <v>85</v>
      </c>
      <c r="AY120" s="18" t="s">
        <v>218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83</v>
      </c>
      <c r="BK120" s="145">
        <f>ROUND(I120*H120,2)</f>
        <v>0</v>
      </c>
      <c r="BL120" s="18" t="s">
        <v>224</v>
      </c>
      <c r="BM120" s="144" t="s">
        <v>2868</v>
      </c>
    </row>
    <row r="121" spans="2:65" s="1" customFormat="1" ht="29.25">
      <c r="B121" s="33"/>
      <c r="D121" s="146" t="s">
        <v>226</v>
      </c>
      <c r="F121" s="147" t="s">
        <v>1189</v>
      </c>
      <c r="I121" s="148"/>
      <c r="L121" s="33"/>
      <c r="M121" s="149"/>
      <c r="T121" s="54"/>
      <c r="AT121" s="18" t="s">
        <v>226</v>
      </c>
      <c r="AU121" s="18" t="s">
        <v>85</v>
      </c>
    </row>
    <row r="122" spans="2:65" s="1" customFormat="1" ht="11.25">
      <c r="B122" s="33"/>
      <c r="D122" s="150" t="s">
        <v>228</v>
      </c>
      <c r="F122" s="151" t="s">
        <v>1190</v>
      </c>
      <c r="I122" s="148"/>
      <c r="L122" s="33"/>
      <c r="M122" s="149"/>
      <c r="T122" s="54"/>
      <c r="AT122" s="18" t="s">
        <v>228</v>
      </c>
      <c r="AU122" s="18" t="s">
        <v>85</v>
      </c>
    </row>
    <row r="123" spans="2:65" s="13" customFormat="1" ht="11.25">
      <c r="B123" s="158"/>
      <c r="D123" s="146" t="s">
        <v>230</v>
      </c>
      <c r="E123" s="159" t="s">
        <v>19</v>
      </c>
      <c r="F123" s="160" t="s">
        <v>2835</v>
      </c>
      <c r="H123" s="161">
        <v>241.99799999999999</v>
      </c>
      <c r="I123" s="162"/>
      <c r="L123" s="158"/>
      <c r="M123" s="163"/>
      <c r="T123" s="164"/>
      <c r="AT123" s="159" t="s">
        <v>230</v>
      </c>
      <c r="AU123" s="159" t="s">
        <v>85</v>
      </c>
      <c r="AV123" s="13" t="s">
        <v>85</v>
      </c>
      <c r="AW123" s="13" t="s">
        <v>36</v>
      </c>
      <c r="AX123" s="13" t="s">
        <v>83</v>
      </c>
      <c r="AY123" s="159" t="s">
        <v>218</v>
      </c>
    </row>
    <row r="124" spans="2:65" s="1" customFormat="1" ht="11.25">
      <c r="B124" s="33"/>
      <c r="D124" s="146" t="s">
        <v>247</v>
      </c>
      <c r="F124" s="172" t="s">
        <v>2869</v>
      </c>
      <c r="L124" s="33"/>
      <c r="M124" s="149"/>
      <c r="T124" s="54"/>
      <c r="AU124" s="18" t="s">
        <v>85</v>
      </c>
    </row>
    <row r="125" spans="2:65" s="1" customFormat="1" ht="11.25">
      <c r="B125" s="33"/>
      <c r="D125" s="146" t="s">
        <v>247</v>
      </c>
      <c r="F125" s="173" t="s">
        <v>2859</v>
      </c>
      <c r="H125" s="174">
        <v>0</v>
      </c>
      <c r="L125" s="33"/>
      <c r="M125" s="149"/>
      <c r="T125" s="54"/>
      <c r="AU125" s="18" t="s">
        <v>85</v>
      </c>
    </row>
    <row r="126" spans="2:65" s="1" customFormat="1" ht="11.25">
      <c r="B126" s="33"/>
      <c r="D126" s="146" t="s">
        <v>247</v>
      </c>
      <c r="F126" s="173" t="s">
        <v>2865</v>
      </c>
      <c r="H126" s="174">
        <v>20.85</v>
      </c>
      <c r="L126" s="33"/>
      <c r="M126" s="149"/>
      <c r="T126" s="54"/>
      <c r="AU126" s="18" t="s">
        <v>85</v>
      </c>
    </row>
    <row r="127" spans="2:65" s="1" customFormat="1" ht="11.25">
      <c r="B127" s="33"/>
      <c r="D127" s="146" t="s">
        <v>247</v>
      </c>
      <c r="F127" s="173" t="s">
        <v>2866</v>
      </c>
      <c r="H127" s="174">
        <v>11.393000000000001</v>
      </c>
      <c r="L127" s="33"/>
      <c r="M127" s="149"/>
      <c r="T127" s="54"/>
      <c r="AU127" s="18" t="s">
        <v>85</v>
      </c>
    </row>
    <row r="128" spans="2:65" s="1" customFormat="1" ht="11.25">
      <c r="B128" s="33"/>
      <c r="D128" s="146" t="s">
        <v>247</v>
      </c>
      <c r="F128" s="173" t="s">
        <v>2867</v>
      </c>
      <c r="H128" s="174">
        <v>209.755</v>
      </c>
      <c r="L128" s="33"/>
      <c r="M128" s="149"/>
      <c r="T128" s="54"/>
      <c r="AU128" s="18" t="s">
        <v>85</v>
      </c>
    </row>
    <row r="129" spans="2:65" s="1" customFormat="1" ht="11.25">
      <c r="B129" s="33"/>
      <c r="D129" s="146" t="s">
        <v>247</v>
      </c>
      <c r="F129" s="173" t="s">
        <v>235</v>
      </c>
      <c r="H129" s="174">
        <v>241.99799999999999</v>
      </c>
      <c r="L129" s="33"/>
      <c r="M129" s="149"/>
      <c r="T129" s="54"/>
      <c r="AU129" s="18" t="s">
        <v>85</v>
      </c>
    </row>
    <row r="130" spans="2:65" s="1" customFormat="1" ht="16.5" customHeight="1">
      <c r="B130" s="33"/>
      <c r="C130" s="133" t="s">
        <v>255</v>
      </c>
      <c r="D130" s="133" t="s">
        <v>220</v>
      </c>
      <c r="E130" s="134" t="s">
        <v>1198</v>
      </c>
      <c r="F130" s="135" t="s">
        <v>1199</v>
      </c>
      <c r="G130" s="136" t="s">
        <v>181</v>
      </c>
      <c r="H130" s="137">
        <v>9.2929999999999993</v>
      </c>
      <c r="I130" s="138"/>
      <c r="J130" s="139">
        <f>ROUND(I130*H130,2)</f>
        <v>0</v>
      </c>
      <c r="K130" s="135" t="s">
        <v>223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1.09528</v>
      </c>
      <c r="R130" s="142">
        <f>Q130*H130</f>
        <v>10.178437039999999</v>
      </c>
      <c r="S130" s="142">
        <v>0</v>
      </c>
      <c r="T130" s="143">
        <f>S130*H130</f>
        <v>0</v>
      </c>
      <c r="AR130" s="144" t="s">
        <v>224</v>
      </c>
      <c r="AT130" s="144" t="s">
        <v>220</v>
      </c>
      <c r="AU130" s="144" t="s">
        <v>85</v>
      </c>
      <c r="AY130" s="18" t="s">
        <v>218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83</v>
      </c>
      <c r="BK130" s="145">
        <f>ROUND(I130*H130,2)</f>
        <v>0</v>
      </c>
      <c r="BL130" s="18" t="s">
        <v>224</v>
      </c>
      <c r="BM130" s="144" t="s">
        <v>2870</v>
      </c>
    </row>
    <row r="131" spans="2:65" s="1" customFormat="1" ht="29.25">
      <c r="B131" s="33"/>
      <c r="D131" s="146" t="s">
        <v>226</v>
      </c>
      <c r="F131" s="147" t="s">
        <v>1201</v>
      </c>
      <c r="I131" s="148"/>
      <c r="L131" s="33"/>
      <c r="M131" s="149"/>
      <c r="T131" s="54"/>
      <c r="AT131" s="18" t="s">
        <v>226</v>
      </c>
      <c r="AU131" s="18" t="s">
        <v>85</v>
      </c>
    </row>
    <row r="132" spans="2:65" s="1" customFormat="1" ht="11.25">
      <c r="B132" s="33"/>
      <c r="D132" s="150" t="s">
        <v>228</v>
      </c>
      <c r="F132" s="151" t="s">
        <v>1202</v>
      </c>
      <c r="I132" s="148"/>
      <c r="L132" s="33"/>
      <c r="M132" s="149"/>
      <c r="T132" s="54"/>
      <c r="AT132" s="18" t="s">
        <v>228</v>
      </c>
      <c r="AU132" s="18" t="s">
        <v>85</v>
      </c>
    </row>
    <row r="133" spans="2:65" s="13" customFormat="1" ht="11.25">
      <c r="B133" s="158"/>
      <c r="D133" s="146" t="s">
        <v>230</v>
      </c>
      <c r="E133" s="159" t="s">
        <v>19</v>
      </c>
      <c r="F133" s="160" t="s">
        <v>2871</v>
      </c>
      <c r="H133" s="161">
        <v>9.2929999999999993</v>
      </c>
      <c r="I133" s="162"/>
      <c r="L133" s="158"/>
      <c r="M133" s="163"/>
      <c r="T133" s="164"/>
      <c r="AT133" s="159" t="s">
        <v>230</v>
      </c>
      <c r="AU133" s="159" t="s">
        <v>85</v>
      </c>
      <c r="AV133" s="13" t="s">
        <v>85</v>
      </c>
      <c r="AW133" s="13" t="s">
        <v>36</v>
      </c>
      <c r="AX133" s="13" t="s">
        <v>83</v>
      </c>
      <c r="AY133" s="159" t="s">
        <v>218</v>
      </c>
    </row>
    <row r="134" spans="2:65" s="1" customFormat="1" ht="11.25">
      <c r="B134" s="33"/>
      <c r="D134" s="146" t="s">
        <v>247</v>
      </c>
      <c r="F134" s="172" t="s">
        <v>1204</v>
      </c>
      <c r="L134" s="33"/>
      <c r="M134" s="149"/>
      <c r="T134" s="54"/>
      <c r="AU134" s="18" t="s">
        <v>85</v>
      </c>
    </row>
    <row r="135" spans="2:65" s="1" customFormat="1" ht="11.25">
      <c r="B135" s="33"/>
      <c r="D135" s="146" t="s">
        <v>247</v>
      </c>
      <c r="F135" s="173" t="s">
        <v>2858</v>
      </c>
      <c r="H135" s="174">
        <v>0</v>
      </c>
      <c r="L135" s="33"/>
      <c r="M135" s="149"/>
      <c r="T135" s="54"/>
      <c r="AU135" s="18" t="s">
        <v>85</v>
      </c>
    </row>
    <row r="136" spans="2:65" s="1" customFormat="1" ht="11.25">
      <c r="B136" s="33"/>
      <c r="D136" s="146" t="s">
        <v>247</v>
      </c>
      <c r="F136" s="173" t="s">
        <v>2859</v>
      </c>
      <c r="H136" s="174">
        <v>0</v>
      </c>
      <c r="L136" s="33"/>
      <c r="M136" s="149"/>
      <c r="T136" s="54"/>
      <c r="AU136" s="18" t="s">
        <v>85</v>
      </c>
    </row>
    <row r="137" spans="2:65" s="1" customFormat="1" ht="11.25">
      <c r="B137" s="33"/>
      <c r="D137" s="146" t="s">
        <v>247</v>
      </c>
      <c r="F137" s="173" t="s">
        <v>2860</v>
      </c>
      <c r="H137" s="174">
        <v>83.05</v>
      </c>
      <c r="L137" s="33"/>
      <c r="M137" s="149"/>
      <c r="T137" s="54"/>
      <c r="AU137" s="18" t="s">
        <v>85</v>
      </c>
    </row>
    <row r="138" spans="2:65" s="1" customFormat="1" ht="11.25">
      <c r="B138" s="33"/>
      <c r="D138" s="146" t="s">
        <v>247</v>
      </c>
      <c r="F138" s="173" t="s">
        <v>2861</v>
      </c>
      <c r="H138" s="174">
        <v>69.634</v>
      </c>
      <c r="L138" s="33"/>
      <c r="M138" s="149"/>
      <c r="T138" s="54"/>
      <c r="AU138" s="18" t="s">
        <v>85</v>
      </c>
    </row>
    <row r="139" spans="2:65" s="1" customFormat="1" ht="11.25">
      <c r="B139" s="33"/>
      <c r="D139" s="146" t="s">
        <v>247</v>
      </c>
      <c r="F139" s="173" t="s">
        <v>2862</v>
      </c>
      <c r="H139" s="174">
        <v>2.1909999999999998</v>
      </c>
      <c r="L139" s="33"/>
      <c r="M139" s="149"/>
      <c r="T139" s="54"/>
      <c r="AU139" s="18" t="s">
        <v>85</v>
      </c>
    </row>
    <row r="140" spans="2:65" s="1" customFormat="1" ht="11.25">
      <c r="B140" s="33"/>
      <c r="D140" s="146" t="s">
        <v>247</v>
      </c>
      <c r="F140" s="173" t="s">
        <v>235</v>
      </c>
      <c r="H140" s="174">
        <v>154.875</v>
      </c>
      <c r="L140" s="33"/>
      <c r="M140" s="149"/>
      <c r="T140" s="54"/>
      <c r="AU140" s="18" t="s">
        <v>85</v>
      </c>
    </row>
    <row r="141" spans="2:65" s="11" customFormat="1" ht="22.9" customHeight="1">
      <c r="B141" s="121"/>
      <c r="D141" s="122" t="s">
        <v>74</v>
      </c>
      <c r="E141" s="131" t="s">
        <v>224</v>
      </c>
      <c r="F141" s="131" t="s">
        <v>1224</v>
      </c>
      <c r="I141" s="124"/>
      <c r="J141" s="132">
        <f>BK141</f>
        <v>0</v>
      </c>
      <c r="L141" s="121"/>
      <c r="M141" s="126"/>
      <c r="P141" s="127">
        <f>SUM(P142:P147)</f>
        <v>0</v>
      </c>
      <c r="R141" s="127">
        <f>SUM(R142:R147)</f>
        <v>0</v>
      </c>
      <c r="T141" s="128">
        <f>SUM(T142:T147)</f>
        <v>0</v>
      </c>
      <c r="AR141" s="122" t="s">
        <v>83</v>
      </c>
      <c r="AT141" s="129" t="s">
        <v>74</v>
      </c>
      <c r="AU141" s="129" t="s">
        <v>83</v>
      </c>
      <c r="AY141" s="122" t="s">
        <v>218</v>
      </c>
      <c r="BK141" s="130">
        <f>SUM(BK142:BK147)</f>
        <v>0</v>
      </c>
    </row>
    <row r="142" spans="2:65" s="1" customFormat="1" ht="16.5" customHeight="1">
      <c r="B142" s="33"/>
      <c r="C142" s="133" t="s">
        <v>262</v>
      </c>
      <c r="D142" s="133" t="s">
        <v>220</v>
      </c>
      <c r="E142" s="134" t="s">
        <v>2872</v>
      </c>
      <c r="F142" s="135" t="s">
        <v>2873</v>
      </c>
      <c r="G142" s="136" t="s">
        <v>151</v>
      </c>
      <c r="H142" s="137">
        <v>68.25</v>
      </c>
      <c r="I142" s="138"/>
      <c r="J142" s="139">
        <f>ROUND(I142*H142,2)</f>
        <v>0</v>
      </c>
      <c r="K142" s="135" t="s">
        <v>223</v>
      </c>
      <c r="L142" s="33"/>
      <c r="M142" s="140" t="s">
        <v>19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224</v>
      </c>
      <c r="AT142" s="144" t="s">
        <v>220</v>
      </c>
      <c r="AU142" s="144" t="s">
        <v>85</v>
      </c>
      <c r="AY142" s="18" t="s">
        <v>218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83</v>
      </c>
      <c r="BK142" s="145">
        <f>ROUND(I142*H142,2)</f>
        <v>0</v>
      </c>
      <c r="BL142" s="18" t="s">
        <v>224</v>
      </c>
      <c r="BM142" s="144" t="s">
        <v>2874</v>
      </c>
    </row>
    <row r="143" spans="2:65" s="1" customFormat="1" ht="11.25">
      <c r="B143" s="33"/>
      <c r="D143" s="146" t="s">
        <v>226</v>
      </c>
      <c r="F143" s="147" t="s">
        <v>2875</v>
      </c>
      <c r="I143" s="148"/>
      <c r="L143" s="33"/>
      <c r="M143" s="149"/>
      <c r="T143" s="54"/>
      <c r="AT143" s="18" t="s">
        <v>226</v>
      </c>
      <c r="AU143" s="18" t="s">
        <v>85</v>
      </c>
    </row>
    <row r="144" spans="2:65" s="1" customFormat="1" ht="11.25">
      <c r="B144" s="33"/>
      <c r="D144" s="150" t="s">
        <v>228</v>
      </c>
      <c r="F144" s="151" t="s">
        <v>2876</v>
      </c>
      <c r="I144" s="148"/>
      <c r="L144" s="33"/>
      <c r="M144" s="149"/>
      <c r="T144" s="54"/>
      <c r="AT144" s="18" t="s">
        <v>228</v>
      </c>
      <c r="AU144" s="18" t="s">
        <v>85</v>
      </c>
    </row>
    <row r="145" spans="2:65" s="1" customFormat="1" ht="19.5">
      <c r="B145" s="33"/>
      <c r="D145" s="146" t="s">
        <v>276</v>
      </c>
      <c r="F145" s="175" t="s">
        <v>1301</v>
      </c>
      <c r="I145" s="148"/>
      <c r="L145" s="33"/>
      <c r="M145" s="149"/>
      <c r="T145" s="54"/>
      <c r="AT145" s="18" t="s">
        <v>276</v>
      </c>
      <c r="AU145" s="18" t="s">
        <v>85</v>
      </c>
    </row>
    <row r="146" spans="2:65" s="12" customFormat="1" ht="11.25">
      <c r="B146" s="152"/>
      <c r="D146" s="146" t="s">
        <v>230</v>
      </c>
      <c r="E146" s="153" t="s">
        <v>19</v>
      </c>
      <c r="F146" s="154" t="s">
        <v>2877</v>
      </c>
      <c r="H146" s="153" t="s">
        <v>19</v>
      </c>
      <c r="I146" s="155"/>
      <c r="L146" s="152"/>
      <c r="M146" s="156"/>
      <c r="T146" s="157"/>
      <c r="AT146" s="153" t="s">
        <v>230</v>
      </c>
      <c r="AU146" s="153" t="s">
        <v>85</v>
      </c>
      <c r="AV146" s="12" t="s">
        <v>83</v>
      </c>
      <c r="AW146" s="12" t="s">
        <v>36</v>
      </c>
      <c r="AX146" s="12" t="s">
        <v>75</v>
      </c>
      <c r="AY146" s="153" t="s">
        <v>218</v>
      </c>
    </row>
    <row r="147" spans="2:65" s="13" customFormat="1" ht="11.25">
      <c r="B147" s="158"/>
      <c r="D147" s="146" t="s">
        <v>230</v>
      </c>
      <c r="E147" s="159" t="s">
        <v>19</v>
      </c>
      <c r="F147" s="160" t="s">
        <v>2878</v>
      </c>
      <c r="H147" s="161">
        <v>68.25</v>
      </c>
      <c r="I147" s="162"/>
      <c r="L147" s="158"/>
      <c r="M147" s="163"/>
      <c r="T147" s="164"/>
      <c r="AT147" s="159" t="s">
        <v>230</v>
      </c>
      <c r="AU147" s="159" t="s">
        <v>85</v>
      </c>
      <c r="AV147" s="13" t="s">
        <v>85</v>
      </c>
      <c r="AW147" s="13" t="s">
        <v>36</v>
      </c>
      <c r="AX147" s="13" t="s">
        <v>83</v>
      </c>
      <c r="AY147" s="159" t="s">
        <v>218</v>
      </c>
    </row>
    <row r="148" spans="2:65" s="11" customFormat="1" ht="22.9" customHeight="1">
      <c r="B148" s="121"/>
      <c r="D148" s="122" t="s">
        <v>74</v>
      </c>
      <c r="E148" s="131" t="s">
        <v>310</v>
      </c>
      <c r="F148" s="131" t="s">
        <v>390</v>
      </c>
      <c r="I148" s="124"/>
      <c r="J148" s="132">
        <f>BK148</f>
        <v>0</v>
      </c>
      <c r="L148" s="121"/>
      <c r="M148" s="126"/>
      <c r="P148" s="127">
        <f>SUM(P149:P202)</f>
        <v>0</v>
      </c>
      <c r="R148" s="127">
        <f>SUM(R149:R202)</f>
        <v>0.80447820000000003</v>
      </c>
      <c r="T148" s="128">
        <f>SUM(T149:T202)</f>
        <v>0.15840000000000001</v>
      </c>
      <c r="AR148" s="122" t="s">
        <v>83</v>
      </c>
      <c r="AT148" s="129" t="s">
        <v>74</v>
      </c>
      <c r="AU148" s="129" t="s">
        <v>83</v>
      </c>
      <c r="AY148" s="122" t="s">
        <v>218</v>
      </c>
      <c r="BK148" s="130">
        <f>SUM(BK149:BK202)</f>
        <v>0</v>
      </c>
    </row>
    <row r="149" spans="2:65" s="1" customFormat="1" ht="16.5" customHeight="1">
      <c r="B149" s="33"/>
      <c r="C149" s="133" t="s">
        <v>270</v>
      </c>
      <c r="D149" s="133" t="s">
        <v>220</v>
      </c>
      <c r="E149" s="134" t="s">
        <v>1304</v>
      </c>
      <c r="F149" s="135" t="s">
        <v>1305</v>
      </c>
      <c r="G149" s="136" t="s">
        <v>157</v>
      </c>
      <c r="H149" s="137">
        <v>5.0999999999999996</v>
      </c>
      <c r="I149" s="138"/>
      <c r="J149" s="139">
        <f>ROUND(I149*H149,2)</f>
        <v>0</v>
      </c>
      <c r="K149" s="135" t="s">
        <v>223</v>
      </c>
      <c r="L149" s="33"/>
      <c r="M149" s="140" t="s">
        <v>19</v>
      </c>
      <c r="N149" s="141" t="s">
        <v>46</v>
      </c>
      <c r="P149" s="142">
        <f>O149*H149</f>
        <v>0</v>
      </c>
      <c r="Q149" s="142">
        <v>1.7000000000000001E-4</v>
      </c>
      <c r="R149" s="142">
        <f>Q149*H149</f>
        <v>8.6700000000000004E-4</v>
      </c>
      <c r="S149" s="142">
        <v>0</v>
      </c>
      <c r="T149" s="143">
        <f>S149*H149</f>
        <v>0</v>
      </c>
      <c r="AR149" s="144" t="s">
        <v>224</v>
      </c>
      <c r="AT149" s="144" t="s">
        <v>220</v>
      </c>
      <c r="AU149" s="144" t="s">
        <v>85</v>
      </c>
      <c r="AY149" s="18" t="s">
        <v>218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8" t="s">
        <v>83</v>
      </c>
      <c r="BK149" s="145">
        <f>ROUND(I149*H149,2)</f>
        <v>0</v>
      </c>
      <c r="BL149" s="18" t="s">
        <v>224</v>
      </c>
      <c r="BM149" s="144" t="s">
        <v>2879</v>
      </c>
    </row>
    <row r="150" spans="2:65" s="1" customFormat="1" ht="11.25">
      <c r="B150" s="33"/>
      <c r="D150" s="146" t="s">
        <v>226</v>
      </c>
      <c r="F150" s="147" t="s">
        <v>1307</v>
      </c>
      <c r="I150" s="148"/>
      <c r="L150" s="33"/>
      <c r="M150" s="149"/>
      <c r="T150" s="54"/>
      <c r="AT150" s="18" t="s">
        <v>226</v>
      </c>
      <c r="AU150" s="18" t="s">
        <v>85</v>
      </c>
    </row>
    <row r="151" spans="2:65" s="1" customFormat="1" ht="11.25">
      <c r="B151" s="33"/>
      <c r="D151" s="150" t="s">
        <v>228</v>
      </c>
      <c r="F151" s="151" t="s">
        <v>1308</v>
      </c>
      <c r="I151" s="148"/>
      <c r="L151" s="33"/>
      <c r="M151" s="149"/>
      <c r="T151" s="54"/>
      <c r="AT151" s="18" t="s">
        <v>228</v>
      </c>
      <c r="AU151" s="18" t="s">
        <v>85</v>
      </c>
    </row>
    <row r="152" spans="2:65" s="12" customFormat="1" ht="11.25">
      <c r="B152" s="152"/>
      <c r="D152" s="146" t="s">
        <v>230</v>
      </c>
      <c r="E152" s="153" t="s">
        <v>19</v>
      </c>
      <c r="F152" s="154" t="s">
        <v>2859</v>
      </c>
      <c r="H152" s="153" t="s">
        <v>19</v>
      </c>
      <c r="I152" s="155"/>
      <c r="L152" s="152"/>
      <c r="M152" s="156"/>
      <c r="T152" s="157"/>
      <c r="AT152" s="153" t="s">
        <v>230</v>
      </c>
      <c r="AU152" s="153" t="s">
        <v>85</v>
      </c>
      <c r="AV152" s="12" t="s">
        <v>83</v>
      </c>
      <c r="AW152" s="12" t="s">
        <v>36</v>
      </c>
      <c r="AX152" s="12" t="s">
        <v>75</v>
      </c>
      <c r="AY152" s="153" t="s">
        <v>218</v>
      </c>
    </row>
    <row r="153" spans="2:65" s="13" customFormat="1" ht="11.25">
      <c r="B153" s="158"/>
      <c r="D153" s="146" t="s">
        <v>230</v>
      </c>
      <c r="E153" s="159" t="s">
        <v>19</v>
      </c>
      <c r="F153" s="160" t="s">
        <v>2880</v>
      </c>
      <c r="H153" s="161">
        <v>5.0999999999999996</v>
      </c>
      <c r="I153" s="162"/>
      <c r="L153" s="158"/>
      <c r="M153" s="163"/>
      <c r="T153" s="164"/>
      <c r="AT153" s="159" t="s">
        <v>230</v>
      </c>
      <c r="AU153" s="159" t="s">
        <v>85</v>
      </c>
      <c r="AV153" s="13" t="s">
        <v>85</v>
      </c>
      <c r="AW153" s="13" t="s">
        <v>36</v>
      </c>
      <c r="AX153" s="13" t="s">
        <v>75</v>
      </c>
      <c r="AY153" s="159" t="s">
        <v>218</v>
      </c>
    </row>
    <row r="154" spans="2:65" s="14" customFormat="1" ht="11.25">
      <c r="B154" s="165"/>
      <c r="D154" s="146" t="s">
        <v>230</v>
      </c>
      <c r="E154" s="166" t="s">
        <v>1118</v>
      </c>
      <c r="F154" s="167" t="s">
        <v>235</v>
      </c>
      <c r="H154" s="168">
        <v>5.0999999999999996</v>
      </c>
      <c r="I154" s="169"/>
      <c r="L154" s="165"/>
      <c r="M154" s="170"/>
      <c r="T154" s="171"/>
      <c r="AT154" s="166" t="s">
        <v>230</v>
      </c>
      <c r="AU154" s="166" t="s">
        <v>85</v>
      </c>
      <c r="AV154" s="14" t="s">
        <v>224</v>
      </c>
      <c r="AW154" s="14" t="s">
        <v>36</v>
      </c>
      <c r="AX154" s="14" t="s">
        <v>83</v>
      </c>
      <c r="AY154" s="166" t="s">
        <v>218</v>
      </c>
    </row>
    <row r="155" spans="2:65" s="1" customFormat="1" ht="16.5" customHeight="1">
      <c r="B155" s="33"/>
      <c r="C155" s="133" t="s">
        <v>301</v>
      </c>
      <c r="D155" s="133" t="s">
        <v>220</v>
      </c>
      <c r="E155" s="134" t="s">
        <v>1310</v>
      </c>
      <c r="F155" s="135" t="s">
        <v>1311</v>
      </c>
      <c r="G155" s="136" t="s">
        <v>157</v>
      </c>
      <c r="H155" s="137">
        <v>5.0999999999999996</v>
      </c>
      <c r="I155" s="138"/>
      <c r="J155" s="139">
        <f>ROUND(I155*H155,2)</f>
        <v>0</v>
      </c>
      <c r="K155" s="135" t="s">
        <v>223</v>
      </c>
      <c r="L155" s="33"/>
      <c r="M155" s="140" t="s">
        <v>19</v>
      </c>
      <c r="N155" s="141" t="s">
        <v>46</v>
      </c>
      <c r="P155" s="142">
        <f>O155*H155</f>
        <v>0</v>
      </c>
      <c r="Q155" s="142">
        <v>1.0000000000000001E-5</v>
      </c>
      <c r="R155" s="142">
        <f>Q155*H155</f>
        <v>5.1E-5</v>
      </c>
      <c r="S155" s="142">
        <v>0</v>
      </c>
      <c r="T155" s="143">
        <f>S155*H155</f>
        <v>0</v>
      </c>
      <c r="AR155" s="144" t="s">
        <v>224</v>
      </c>
      <c r="AT155" s="144" t="s">
        <v>220</v>
      </c>
      <c r="AU155" s="144" t="s">
        <v>85</v>
      </c>
      <c r="AY155" s="18" t="s">
        <v>218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83</v>
      </c>
      <c r="BK155" s="145">
        <f>ROUND(I155*H155,2)</f>
        <v>0</v>
      </c>
      <c r="BL155" s="18" t="s">
        <v>224</v>
      </c>
      <c r="BM155" s="144" t="s">
        <v>2881</v>
      </c>
    </row>
    <row r="156" spans="2:65" s="1" customFormat="1" ht="11.25">
      <c r="B156" s="33"/>
      <c r="D156" s="146" t="s">
        <v>226</v>
      </c>
      <c r="F156" s="147" t="s">
        <v>1313</v>
      </c>
      <c r="I156" s="148"/>
      <c r="L156" s="33"/>
      <c r="M156" s="149"/>
      <c r="T156" s="54"/>
      <c r="AT156" s="18" t="s">
        <v>226</v>
      </c>
      <c r="AU156" s="18" t="s">
        <v>85</v>
      </c>
    </row>
    <row r="157" spans="2:65" s="1" customFormat="1" ht="11.25">
      <c r="B157" s="33"/>
      <c r="D157" s="150" t="s">
        <v>228</v>
      </c>
      <c r="F157" s="151" t="s">
        <v>1314</v>
      </c>
      <c r="I157" s="148"/>
      <c r="L157" s="33"/>
      <c r="M157" s="149"/>
      <c r="T157" s="54"/>
      <c r="AT157" s="18" t="s">
        <v>228</v>
      </c>
      <c r="AU157" s="18" t="s">
        <v>85</v>
      </c>
    </row>
    <row r="158" spans="2:65" s="13" customFormat="1" ht="11.25">
      <c r="B158" s="158"/>
      <c r="D158" s="146" t="s">
        <v>230</v>
      </c>
      <c r="E158" s="159" t="s">
        <v>19</v>
      </c>
      <c r="F158" s="160" t="s">
        <v>1118</v>
      </c>
      <c r="H158" s="161">
        <v>5.0999999999999996</v>
      </c>
      <c r="I158" s="162"/>
      <c r="L158" s="158"/>
      <c r="M158" s="163"/>
      <c r="T158" s="164"/>
      <c r="AT158" s="159" t="s">
        <v>230</v>
      </c>
      <c r="AU158" s="159" t="s">
        <v>85</v>
      </c>
      <c r="AV158" s="13" t="s">
        <v>85</v>
      </c>
      <c r="AW158" s="13" t="s">
        <v>36</v>
      </c>
      <c r="AX158" s="13" t="s">
        <v>83</v>
      </c>
      <c r="AY158" s="159" t="s">
        <v>218</v>
      </c>
    </row>
    <row r="159" spans="2:65" s="1" customFormat="1" ht="11.25">
      <c r="B159" s="33"/>
      <c r="D159" s="146" t="s">
        <v>247</v>
      </c>
      <c r="F159" s="172" t="s">
        <v>1315</v>
      </c>
      <c r="L159" s="33"/>
      <c r="M159" s="149"/>
      <c r="T159" s="54"/>
      <c r="AU159" s="18" t="s">
        <v>85</v>
      </c>
    </row>
    <row r="160" spans="2:65" s="1" customFormat="1" ht="11.25">
      <c r="B160" s="33"/>
      <c r="D160" s="146" t="s">
        <v>247</v>
      </c>
      <c r="F160" s="173" t="s">
        <v>2859</v>
      </c>
      <c r="H160" s="174">
        <v>0</v>
      </c>
      <c r="L160" s="33"/>
      <c r="M160" s="149"/>
      <c r="T160" s="54"/>
      <c r="AU160" s="18" t="s">
        <v>85</v>
      </c>
    </row>
    <row r="161" spans="2:65" s="1" customFormat="1" ht="11.25">
      <c r="B161" s="33"/>
      <c r="D161" s="146" t="s">
        <v>247</v>
      </c>
      <c r="F161" s="173" t="s">
        <v>2880</v>
      </c>
      <c r="H161" s="174">
        <v>5.0999999999999996</v>
      </c>
      <c r="L161" s="33"/>
      <c r="M161" s="149"/>
      <c r="T161" s="54"/>
      <c r="AU161" s="18" t="s">
        <v>85</v>
      </c>
    </row>
    <row r="162" spans="2:65" s="1" customFormat="1" ht="11.25">
      <c r="B162" s="33"/>
      <c r="D162" s="146" t="s">
        <v>247</v>
      </c>
      <c r="F162" s="173" t="s">
        <v>235</v>
      </c>
      <c r="H162" s="174">
        <v>5.0999999999999996</v>
      </c>
      <c r="L162" s="33"/>
      <c r="M162" s="149"/>
      <c r="T162" s="54"/>
      <c r="AU162" s="18" t="s">
        <v>85</v>
      </c>
    </row>
    <row r="163" spans="2:65" s="1" customFormat="1" ht="21.75" customHeight="1">
      <c r="B163" s="33"/>
      <c r="C163" s="133" t="s">
        <v>310</v>
      </c>
      <c r="D163" s="133" t="s">
        <v>220</v>
      </c>
      <c r="E163" s="134" t="s">
        <v>1322</v>
      </c>
      <c r="F163" s="135" t="s">
        <v>1323</v>
      </c>
      <c r="G163" s="136" t="s">
        <v>151</v>
      </c>
      <c r="H163" s="137">
        <v>111.741</v>
      </c>
      <c r="I163" s="138"/>
      <c r="J163" s="139">
        <f>ROUND(I163*H163,2)</f>
        <v>0</v>
      </c>
      <c r="K163" s="135" t="s">
        <v>223</v>
      </c>
      <c r="L163" s="33"/>
      <c r="M163" s="140" t="s">
        <v>19</v>
      </c>
      <c r="N163" s="141" t="s">
        <v>46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224</v>
      </c>
      <c r="AT163" s="144" t="s">
        <v>220</v>
      </c>
      <c r="AU163" s="144" t="s">
        <v>85</v>
      </c>
      <c r="AY163" s="18" t="s">
        <v>218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8" t="s">
        <v>83</v>
      </c>
      <c r="BK163" s="145">
        <f>ROUND(I163*H163,2)</f>
        <v>0</v>
      </c>
      <c r="BL163" s="18" t="s">
        <v>224</v>
      </c>
      <c r="BM163" s="144" t="s">
        <v>2882</v>
      </c>
    </row>
    <row r="164" spans="2:65" s="1" customFormat="1" ht="19.5">
      <c r="B164" s="33"/>
      <c r="D164" s="146" t="s">
        <v>226</v>
      </c>
      <c r="F164" s="147" t="s">
        <v>1325</v>
      </c>
      <c r="I164" s="148"/>
      <c r="L164" s="33"/>
      <c r="M164" s="149"/>
      <c r="T164" s="54"/>
      <c r="AT164" s="18" t="s">
        <v>226</v>
      </c>
      <c r="AU164" s="18" t="s">
        <v>85</v>
      </c>
    </row>
    <row r="165" spans="2:65" s="1" customFormat="1" ht="11.25">
      <c r="B165" s="33"/>
      <c r="D165" s="150" t="s">
        <v>228</v>
      </c>
      <c r="F165" s="151" t="s">
        <v>1326</v>
      </c>
      <c r="I165" s="148"/>
      <c r="L165" s="33"/>
      <c r="M165" s="149"/>
      <c r="T165" s="54"/>
      <c r="AT165" s="18" t="s">
        <v>228</v>
      </c>
      <c r="AU165" s="18" t="s">
        <v>85</v>
      </c>
    </row>
    <row r="166" spans="2:65" s="12" customFormat="1" ht="11.25">
      <c r="B166" s="152"/>
      <c r="D166" s="146" t="s">
        <v>230</v>
      </c>
      <c r="E166" s="153" t="s">
        <v>19</v>
      </c>
      <c r="F166" s="154" t="s">
        <v>2859</v>
      </c>
      <c r="H166" s="153" t="s">
        <v>19</v>
      </c>
      <c r="I166" s="155"/>
      <c r="L166" s="152"/>
      <c r="M166" s="156"/>
      <c r="T166" s="157"/>
      <c r="AT166" s="153" t="s">
        <v>230</v>
      </c>
      <c r="AU166" s="153" t="s">
        <v>85</v>
      </c>
      <c r="AV166" s="12" t="s">
        <v>83</v>
      </c>
      <c r="AW166" s="12" t="s">
        <v>36</v>
      </c>
      <c r="AX166" s="12" t="s">
        <v>75</v>
      </c>
      <c r="AY166" s="153" t="s">
        <v>218</v>
      </c>
    </row>
    <row r="167" spans="2:65" s="13" customFormat="1" ht="11.25">
      <c r="B167" s="158"/>
      <c r="D167" s="146" t="s">
        <v>230</v>
      </c>
      <c r="E167" s="159" t="s">
        <v>19</v>
      </c>
      <c r="F167" s="160" t="s">
        <v>2883</v>
      </c>
      <c r="H167" s="161">
        <v>111.741</v>
      </c>
      <c r="I167" s="162"/>
      <c r="L167" s="158"/>
      <c r="M167" s="163"/>
      <c r="T167" s="164"/>
      <c r="AT167" s="159" t="s">
        <v>230</v>
      </c>
      <c r="AU167" s="159" t="s">
        <v>85</v>
      </c>
      <c r="AV167" s="13" t="s">
        <v>85</v>
      </c>
      <c r="AW167" s="13" t="s">
        <v>36</v>
      </c>
      <c r="AX167" s="13" t="s">
        <v>75</v>
      </c>
      <c r="AY167" s="159" t="s">
        <v>218</v>
      </c>
    </row>
    <row r="168" spans="2:65" s="14" customFormat="1" ht="11.25">
      <c r="B168" s="165"/>
      <c r="D168" s="146" t="s">
        <v>230</v>
      </c>
      <c r="E168" s="166" t="s">
        <v>2838</v>
      </c>
      <c r="F168" s="167" t="s">
        <v>235</v>
      </c>
      <c r="H168" s="168">
        <v>111.741</v>
      </c>
      <c r="I168" s="169"/>
      <c r="L168" s="165"/>
      <c r="M168" s="170"/>
      <c r="T168" s="171"/>
      <c r="AT168" s="166" t="s">
        <v>230</v>
      </c>
      <c r="AU168" s="166" t="s">
        <v>85</v>
      </c>
      <c r="AV168" s="14" t="s">
        <v>224</v>
      </c>
      <c r="AW168" s="14" t="s">
        <v>36</v>
      </c>
      <c r="AX168" s="14" t="s">
        <v>83</v>
      </c>
      <c r="AY168" s="166" t="s">
        <v>218</v>
      </c>
    </row>
    <row r="169" spans="2:65" s="1" customFormat="1" ht="21.75" customHeight="1">
      <c r="B169" s="33"/>
      <c r="C169" s="133" t="s">
        <v>326</v>
      </c>
      <c r="D169" s="133" t="s">
        <v>220</v>
      </c>
      <c r="E169" s="134" t="s">
        <v>1329</v>
      </c>
      <c r="F169" s="135" t="s">
        <v>1330</v>
      </c>
      <c r="G169" s="136" t="s">
        <v>151</v>
      </c>
      <c r="H169" s="137">
        <v>3352.23</v>
      </c>
      <c r="I169" s="138"/>
      <c r="J169" s="139">
        <f>ROUND(I169*H169,2)</f>
        <v>0</v>
      </c>
      <c r="K169" s="135" t="s">
        <v>223</v>
      </c>
      <c r="L169" s="33"/>
      <c r="M169" s="140" t="s">
        <v>19</v>
      </c>
      <c r="N169" s="141" t="s">
        <v>46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224</v>
      </c>
      <c r="AT169" s="144" t="s">
        <v>220</v>
      </c>
      <c r="AU169" s="144" t="s">
        <v>85</v>
      </c>
      <c r="AY169" s="18" t="s">
        <v>218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83</v>
      </c>
      <c r="BK169" s="145">
        <f>ROUND(I169*H169,2)</f>
        <v>0</v>
      </c>
      <c r="BL169" s="18" t="s">
        <v>224</v>
      </c>
      <c r="BM169" s="144" t="s">
        <v>2884</v>
      </c>
    </row>
    <row r="170" spans="2:65" s="1" customFormat="1" ht="19.5">
      <c r="B170" s="33"/>
      <c r="D170" s="146" t="s">
        <v>226</v>
      </c>
      <c r="F170" s="147" t="s">
        <v>1332</v>
      </c>
      <c r="I170" s="148"/>
      <c r="L170" s="33"/>
      <c r="M170" s="149"/>
      <c r="T170" s="54"/>
      <c r="AT170" s="18" t="s">
        <v>226</v>
      </c>
      <c r="AU170" s="18" t="s">
        <v>85</v>
      </c>
    </row>
    <row r="171" spans="2:65" s="1" customFormat="1" ht="11.25">
      <c r="B171" s="33"/>
      <c r="D171" s="150" t="s">
        <v>228</v>
      </c>
      <c r="F171" s="151" t="s">
        <v>1333</v>
      </c>
      <c r="I171" s="148"/>
      <c r="L171" s="33"/>
      <c r="M171" s="149"/>
      <c r="T171" s="54"/>
      <c r="AT171" s="18" t="s">
        <v>228</v>
      </c>
      <c r="AU171" s="18" t="s">
        <v>85</v>
      </c>
    </row>
    <row r="172" spans="2:65" s="13" customFormat="1" ht="11.25">
      <c r="B172" s="158"/>
      <c r="D172" s="146" t="s">
        <v>230</v>
      </c>
      <c r="E172" s="159" t="s">
        <v>19</v>
      </c>
      <c r="F172" s="160" t="s">
        <v>2885</v>
      </c>
      <c r="H172" s="161">
        <v>3352.23</v>
      </c>
      <c r="I172" s="162"/>
      <c r="L172" s="158"/>
      <c r="M172" s="163"/>
      <c r="T172" s="164"/>
      <c r="AT172" s="159" t="s">
        <v>230</v>
      </c>
      <c r="AU172" s="159" t="s">
        <v>85</v>
      </c>
      <c r="AV172" s="13" t="s">
        <v>85</v>
      </c>
      <c r="AW172" s="13" t="s">
        <v>36</v>
      </c>
      <c r="AX172" s="13" t="s">
        <v>83</v>
      </c>
      <c r="AY172" s="159" t="s">
        <v>218</v>
      </c>
    </row>
    <row r="173" spans="2:65" s="1" customFormat="1" ht="11.25">
      <c r="B173" s="33"/>
      <c r="D173" s="146" t="s">
        <v>247</v>
      </c>
      <c r="F173" s="172" t="s">
        <v>2886</v>
      </c>
      <c r="L173" s="33"/>
      <c r="M173" s="149"/>
      <c r="T173" s="54"/>
      <c r="AU173" s="18" t="s">
        <v>85</v>
      </c>
    </row>
    <row r="174" spans="2:65" s="1" customFormat="1" ht="11.25">
      <c r="B174" s="33"/>
      <c r="D174" s="146" t="s">
        <v>247</v>
      </c>
      <c r="F174" s="173" t="s">
        <v>2859</v>
      </c>
      <c r="H174" s="174">
        <v>0</v>
      </c>
      <c r="L174" s="33"/>
      <c r="M174" s="149"/>
      <c r="T174" s="54"/>
      <c r="AU174" s="18" t="s">
        <v>85</v>
      </c>
    </row>
    <row r="175" spans="2:65" s="1" customFormat="1" ht="11.25">
      <c r="B175" s="33"/>
      <c r="D175" s="146" t="s">
        <v>247</v>
      </c>
      <c r="F175" s="173" t="s">
        <v>2883</v>
      </c>
      <c r="H175" s="174">
        <v>111.741</v>
      </c>
      <c r="L175" s="33"/>
      <c r="M175" s="149"/>
      <c r="T175" s="54"/>
      <c r="AU175" s="18" t="s">
        <v>85</v>
      </c>
    </row>
    <row r="176" spans="2:65" s="1" customFormat="1" ht="11.25">
      <c r="B176" s="33"/>
      <c r="D176" s="146" t="s">
        <v>247</v>
      </c>
      <c r="F176" s="173" t="s">
        <v>235</v>
      </c>
      <c r="H176" s="174">
        <v>111.741</v>
      </c>
      <c r="L176" s="33"/>
      <c r="M176" s="149"/>
      <c r="T176" s="54"/>
      <c r="AU176" s="18" t="s">
        <v>85</v>
      </c>
    </row>
    <row r="177" spans="2:65" s="1" customFormat="1" ht="24.2" customHeight="1">
      <c r="B177" s="33"/>
      <c r="C177" s="133" t="s">
        <v>339</v>
      </c>
      <c r="D177" s="133" t="s">
        <v>220</v>
      </c>
      <c r="E177" s="134" t="s">
        <v>1336</v>
      </c>
      <c r="F177" s="135" t="s">
        <v>1337</v>
      </c>
      <c r="G177" s="136" t="s">
        <v>151</v>
      </c>
      <c r="H177" s="137">
        <v>111.741</v>
      </c>
      <c r="I177" s="138"/>
      <c r="J177" s="139">
        <f>ROUND(I177*H177,2)</f>
        <v>0</v>
      </c>
      <c r="K177" s="135" t="s">
        <v>223</v>
      </c>
      <c r="L177" s="33"/>
      <c r="M177" s="140" t="s">
        <v>19</v>
      </c>
      <c r="N177" s="141" t="s">
        <v>46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224</v>
      </c>
      <c r="AT177" s="144" t="s">
        <v>220</v>
      </c>
      <c r="AU177" s="144" t="s">
        <v>85</v>
      </c>
      <c r="AY177" s="18" t="s">
        <v>218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8" t="s">
        <v>83</v>
      </c>
      <c r="BK177" s="145">
        <f>ROUND(I177*H177,2)</f>
        <v>0</v>
      </c>
      <c r="BL177" s="18" t="s">
        <v>224</v>
      </c>
      <c r="BM177" s="144" t="s">
        <v>2887</v>
      </c>
    </row>
    <row r="178" spans="2:65" s="1" customFormat="1" ht="19.5">
      <c r="B178" s="33"/>
      <c r="D178" s="146" t="s">
        <v>226</v>
      </c>
      <c r="F178" s="147" t="s">
        <v>1339</v>
      </c>
      <c r="I178" s="148"/>
      <c r="L178" s="33"/>
      <c r="M178" s="149"/>
      <c r="T178" s="54"/>
      <c r="AT178" s="18" t="s">
        <v>226</v>
      </c>
      <c r="AU178" s="18" t="s">
        <v>85</v>
      </c>
    </row>
    <row r="179" spans="2:65" s="1" customFormat="1" ht="11.25">
      <c r="B179" s="33"/>
      <c r="D179" s="150" t="s">
        <v>228</v>
      </c>
      <c r="F179" s="151" t="s">
        <v>1340</v>
      </c>
      <c r="I179" s="148"/>
      <c r="L179" s="33"/>
      <c r="M179" s="149"/>
      <c r="T179" s="54"/>
      <c r="AT179" s="18" t="s">
        <v>228</v>
      </c>
      <c r="AU179" s="18" t="s">
        <v>85</v>
      </c>
    </row>
    <row r="180" spans="2:65" s="13" customFormat="1" ht="11.25">
      <c r="B180" s="158"/>
      <c r="D180" s="146" t="s">
        <v>230</v>
      </c>
      <c r="E180" s="159" t="s">
        <v>19</v>
      </c>
      <c r="F180" s="160" t="s">
        <v>2838</v>
      </c>
      <c r="H180" s="161">
        <v>111.741</v>
      </c>
      <c r="I180" s="162"/>
      <c r="L180" s="158"/>
      <c r="M180" s="163"/>
      <c r="T180" s="164"/>
      <c r="AT180" s="159" t="s">
        <v>230</v>
      </c>
      <c r="AU180" s="159" t="s">
        <v>85</v>
      </c>
      <c r="AV180" s="13" t="s">
        <v>85</v>
      </c>
      <c r="AW180" s="13" t="s">
        <v>36</v>
      </c>
      <c r="AX180" s="13" t="s">
        <v>83</v>
      </c>
      <c r="AY180" s="159" t="s">
        <v>218</v>
      </c>
    </row>
    <row r="181" spans="2:65" s="1" customFormat="1" ht="11.25">
      <c r="B181" s="33"/>
      <c r="D181" s="146" t="s">
        <v>247</v>
      </c>
      <c r="F181" s="172" t="s">
        <v>2886</v>
      </c>
      <c r="L181" s="33"/>
      <c r="M181" s="149"/>
      <c r="T181" s="54"/>
      <c r="AU181" s="18" t="s">
        <v>85</v>
      </c>
    </row>
    <row r="182" spans="2:65" s="1" customFormat="1" ht="11.25">
      <c r="B182" s="33"/>
      <c r="D182" s="146" t="s">
        <v>247</v>
      </c>
      <c r="F182" s="173" t="s">
        <v>2859</v>
      </c>
      <c r="H182" s="174">
        <v>0</v>
      </c>
      <c r="L182" s="33"/>
      <c r="M182" s="149"/>
      <c r="T182" s="54"/>
      <c r="AU182" s="18" t="s">
        <v>85</v>
      </c>
    </row>
    <row r="183" spans="2:65" s="1" customFormat="1" ht="11.25">
      <c r="B183" s="33"/>
      <c r="D183" s="146" t="s">
        <v>247</v>
      </c>
      <c r="F183" s="173" t="s">
        <v>2883</v>
      </c>
      <c r="H183" s="174">
        <v>111.741</v>
      </c>
      <c r="L183" s="33"/>
      <c r="M183" s="149"/>
      <c r="T183" s="54"/>
      <c r="AU183" s="18" t="s">
        <v>85</v>
      </c>
    </row>
    <row r="184" spans="2:65" s="1" customFormat="1" ht="11.25">
      <c r="B184" s="33"/>
      <c r="D184" s="146" t="s">
        <v>247</v>
      </c>
      <c r="F184" s="173" t="s">
        <v>235</v>
      </c>
      <c r="H184" s="174">
        <v>111.741</v>
      </c>
      <c r="L184" s="33"/>
      <c r="M184" s="149"/>
      <c r="T184" s="54"/>
      <c r="AU184" s="18" t="s">
        <v>85</v>
      </c>
    </row>
    <row r="185" spans="2:65" s="1" customFormat="1" ht="16.5" customHeight="1">
      <c r="B185" s="33"/>
      <c r="C185" s="133" t="s">
        <v>347</v>
      </c>
      <c r="D185" s="133" t="s">
        <v>220</v>
      </c>
      <c r="E185" s="134" t="s">
        <v>1376</v>
      </c>
      <c r="F185" s="135" t="s">
        <v>1377</v>
      </c>
      <c r="G185" s="136" t="s">
        <v>151</v>
      </c>
      <c r="H185" s="137">
        <v>14.54</v>
      </c>
      <c r="I185" s="138"/>
      <c r="J185" s="139">
        <f>ROUND(I185*H185,2)</f>
        <v>0</v>
      </c>
      <c r="K185" s="135" t="s">
        <v>19</v>
      </c>
      <c r="L185" s="33"/>
      <c r="M185" s="140" t="s">
        <v>19</v>
      </c>
      <c r="N185" s="141" t="s">
        <v>46</v>
      </c>
      <c r="P185" s="142">
        <f>O185*H185</f>
        <v>0</v>
      </c>
      <c r="Q185" s="142">
        <v>6.3000000000000003E-4</v>
      </c>
      <c r="R185" s="142">
        <f>Q185*H185</f>
        <v>9.1602000000000003E-3</v>
      </c>
      <c r="S185" s="142">
        <v>0</v>
      </c>
      <c r="T185" s="143">
        <f>S185*H185</f>
        <v>0</v>
      </c>
      <c r="AR185" s="144" t="s">
        <v>224</v>
      </c>
      <c r="AT185" s="144" t="s">
        <v>220</v>
      </c>
      <c r="AU185" s="144" t="s">
        <v>85</v>
      </c>
      <c r="AY185" s="18" t="s">
        <v>218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8" t="s">
        <v>83</v>
      </c>
      <c r="BK185" s="145">
        <f>ROUND(I185*H185,2)</f>
        <v>0</v>
      </c>
      <c r="BL185" s="18" t="s">
        <v>224</v>
      </c>
      <c r="BM185" s="144" t="s">
        <v>2888</v>
      </c>
    </row>
    <row r="186" spans="2:65" s="1" customFormat="1" ht="19.5">
      <c r="B186" s="33"/>
      <c r="D186" s="146" t="s">
        <v>226</v>
      </c>
      <c r="F186" s="147" t="s">
        <v>1379</v>
      </c>
      <c r="I186" s="148"/>
      <c r="L186" s="33"/>
      <c r="M186" s="149"/>
      <c r="T186" s="54"/>
      <c r="AT186" s="18" t="s">
        <v>226</v>
      </c>
      <c r="AU186" s="18" t="s">
        <v>85</v>
      </c>
    </row>
    <row r="187" spans="2:65" s="12" customFormat="1" ht="11.25">
      <c r="B187" s="152"/>
      <c r="D187" s="146" t="s">
        <v>230</v>
      </c>
      <c r="E187" s="153" t="s">
        <v>19</v>
      </c>
      <c r="F187" s="154" t="s">
        <v>2859</v>
      </c>
      <c r="H187" s="153" t="s">
        <v>19</v>
      </c>
      <c r="I187" s="155"/>
      <c r="L187" s="152"/>
      <c r="M187" s="156"/>
      <c r="T187" s="157"/>
      <c r="AT187" s="153" t="s">
        <v>230</v>
      </c>
      <c r="AU187" s="153" t="s">
        <v>85</v>
      </c>
      <c r="AV187" s="12" t="s">
        <v>83</v>
      </c>
      <c r="AW187" s="12" t="s">
        <v>36</v>
      </c>
      <c r="AX187" s="12" t="s">
        <v>75</v>
      </c>
      <c r="AY187" s="153" t="s">
        <v>218</v>
      </c>
    </row>
    <row r="188" spans="2:65" s="13" customFormat="1" ht="11.25">
      <c r="B188" s="158"/>
      <c r="D188" s="146" t="s">
        <v>230</v>
      </c>
      <c r="E188" s="159" t="s">
        <v>19</v>
      </c>
      <c r="F188" s="160" t="s">
        <v>2889</v>
      </c>
      <c r="H188" s="161">
        <v>14.54</v>
      </c>
      <c r="I188" s="162"/>
      <c r="L188" s="158"/>
      <c r="M188" s="163"/>
      <c r="T188" s="164"/>
      <c r="AT188" s="159" t="s">
        <v>230</v>
      </c>
      <c r="AU188" s="159" t="s">
        <v>85</v>
      </c>
      <c r="AV188" s="13" t="s">
        <v>85</v>
      </c>
      <c r="AW188" s="13" t="s">
        <v>36</v>
      </c>
      <c r="AX188" s="13" t="s">
        <v>83</v>
      </c>
      <c r="AY188" s="159" t="s">
        <v>218</v>
      </c>
    </row>
    <row r="189" spans="2:65" s="1" customFormat="1" ht="16.5" customHeight="1">
      <c r="B189" s="33"/>
      <c r="C189" s="133" t="s">
        <v>354</v>
      </c>
      <c r="D189" s="133" t="s">
        <v>220</v>
      </c>
      <c r="E189" s="134" t="s">
        <v>1381</v>
      </c>
      <c r="F189" s="135" t="s">
        <v>1382</v>
      </c>
      <c r="G189" s="136" t="s">
        <v>157</v>
      </c>
      <c r="H189" s="137">
        <v>13.4</v>
      </c>
      <c r="I189" s="138"/>
      <c r="J189" s="139">
        <f>ROUND(I189*H189,2)</f>
        <v>0</v>
      </c>
      <c r="K189" s="135" t="s">
        <v>223</v>
      </c>
      <c r="L189" s="33"/>
      <c r="M189" s="140" t="s">
        <v>19</v>
      </c>
      <c r="N189" s="141" t="s">
        <v>46</v>
      </c>
      <c r="P189" s="142">
        <f>O189*H189</f>
        <v>0</v>
      </c>
      <c r="Q189" s="142">
        <v>2E-3</v>
      </c>
      <c r="R189" s="142">
        <f>Q189*H189</f>
        <v>2.6800000000000001E-2</v>
      </c>
      <c r="S189" s="142">
        <v>0</v>
      </c>
      <c r="T189" s="143">
        <f>S189*H189</f>
        <v>0</v>
      </c>
      <c r="AR189" s="144" t="s">
        <v>224</v>
      </c>
      <c r="AT189" s="144" t="s">
        <v>220</v>
      </c>
      <c r="AU189" s="144" t="s">
        <v>85</v>
      </c>
      <c r="AY189" s="18" t="s">
        <v>218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83</v>
      </c>
      <c r="BK189" s="145">
        <f>ROUND(I189*H189,2)</f>
        <v>0</v>
      </c>
      <c r="BL189" s="18" t="s">
        <v>224</v>
      </c>
      <c r="BM189" s="144" t="s">
        <v>2890</v>
      </c>
    </row>
    <row r="190" spans="2:65" s="1" customFormat="1" ht="11.25">
      <c r="B190" s="33"/>
      <c r="D190" s="146" t="s">
        <v>226</v>
      </c>
      <c r="F190" s="147" t="s">
        <v>1384</v>
      </c>
      <c r="I190" s="148"/>
      <c r="L190" s="33"/>
      <c r="M190" s="149"/>
      <c r="T190" s="54"/>
      <c r="AT190" s="18" t="s">
        <v>226</v>
      </c>
      <c r="AU190" s="18" t="s">
        <v>85</v>
      </c>
    </row>
    <row r="191" spans="2:65" s="1" customFormat="1" ht="11.25">
      <c r="B191" s="33"/>
      <c r="D191" s="150" t="s">
        <v>228</v>
      </c>
      <c r="F191" s="151" t="s">
        <v>1385</v>
      </c>
      <c r="I191" s="148"/>
      <c r="L191" s="33"/>
      <c r="M191" s="149"/>
      <c r="T191" s="54"/>
      <c r="AT191" s="18" t="s">
        <v>228</v>
      </c>
      <c r="AU191" s="18" t="s">
        <v>85</v>
      </c>
    </row>
    <row r="192" spans="2:65" s="12" customFormat="1" ht="11.25">
      <c r="B192" s="152"/>
      <c r="D192" s="146" t="s">
        <v>230</v>
      </c>
      <c r="E192" s="153" t="s">
        <v>19</v>
      </c>
      <c r="F192" s="154" t="s">
        <v>2859</v>
      </c>
      <c r="H192" s="153" t="s">
        <v>19</v>
      </c>
      <c r="I192" s="155"/>
      <c r="L192" s="152"/>
      <c r="M192" s="156"/>
      <c r="T192" s="157"/>
      <c r="AT192" s="153" t="s">
        <v>230</v>
      </c>
      <c r="AU192" s="153" t="s">
        <v>85</v>
      </c>
      <c r="AV192" s="12" t="s">
        <v>83</v>
      </c>
      <c r="AW192" s="12" t="s">
        <v>36</v>
      </c>
      <c r="AX192" s="12" t="s">
        <v>75</v>
      </c>
      <c r="AY192" s="153" t="s">
        <v>218</v>
      </c>
    </row>
    <row r="193" spans="2:65" s="13" customFormat="1" ht="11.25">
      <c r="B193" s="158"/>
      <c r="D193" s="146" t="s">
        <v>230</v>
      </c>
      <c r="E193" s="159" t="s">
        <v>19</v>
      </c>
      <c r="F193" s="160" t="s">
        <v>2891</v>
      </c>
      <c r="H193" s="161">
        <v>13.4</v>
      </c>
      <c r="I193" s="162"/>
      <c r="L193" s="158"/>
      <c r="M193" s="163"/>
      <c r="T193" s="164"/>
      <c r="AT193" s="159" t="s">
        <v>230</v>
      </c>
      <c r="AU193" s="159" t="s">
        <v>85</v>
      </c>
      <c r="AV193" s="13" t="s">
        <v>85</v>
      </c>
      <c r="AW193" s="13" t="s">
        <v>36</v>
      </c>
      <c r="AX193" s="13" t="s">
        <v>83</v>
      </c>
      <c r="AY193" s="159" t="s">
        <v>218</v>
      </c>
    </row>
    <row r="194" spans="2:65" s="1" customFormat="1" ht="21.75" customHeight="1">
      <c r="B194" s="33"/>
      <c r="C194" s="133" t="s">
        <v>361</v>
      </c>
      <c r="D194" s="133" t="s">
        <v>220</v>
      </c>
      <c r="E194" s="134" t="s">
        <v>2892</v>
      </c>
      <c r="F194" s="135" t="s">
        <v>2893</v>
      </c>
      <c r="G194" s="136" t="s">
        <v>157</v>
      </c>
      <c r="H194" s="137">
        <v>79.2</v>
      </c>
      <c r="I194" s="138"/>
      <c r="J194" s="139">
        <f>ROUND(I194*H194,2)</f>
        <v>0</v>
      </c>
      <c r="K194" s="135" t="s">
        <v>19</v>
      </c>
      <c r="L194" s="33"/>
      <c r="M194" s="140" t="s">
        <v>19</v>
      </c>
      <c r="N194" s="141" t="s">
        <v>46</v>
      </c>
      <c r="P194" s="142">
        <f>O194*H194</f>
        <v>0</v>
      </c>
      <c r="Q194" s="142">
        <v>1.75E-3</v>
      </c>
      <c r="R194" s="142">
        <f>Q194*H194</f>
        <v>0.1386</v>
      </c>
      <c r="S194" s="142">
        <v>2E-3</v>
      </c>
      <c r="T194" s="143">
        <f>S194*H194</f>
        <v>0.15840000000000001</v>
      </c>
      <c r="AR194" s="144" t="s">
        <v>224</v>
      </c>
      <c r="AT194" s="144" t="s">
        <v>220</v>
      </c>
      <c r="AU194" s="144" t="s">
        <v>85</v>
      </c>
      <c r="AY194" s="18" t="s">
        <v>218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8" t="s">
        <v>83</v>
      </c>
      <c r="BK194" s="145">
        <f>ROUND(I194*H194,2)</f>
        <v>0</v>
      </c>
      <c r="BL194" s="18" t="s">
        <v>224</v>
      </c>
      <c r="BM194" s="144" t="s">
        <v>2894</v>
      </c>
    </row>
    <row r="195" spans="2:65" s="1" customFormat="1" ht="29.25">
      <c r="B195" s="33"/>
      <c r="D195" s="146" t="s">
        <v>226</v>
      </c>
      <c r="F195" s="147" t="s">
        <v>2895</v>
      </c>
      <c r="I195" s="148"/>
      <c r="L195" s="33"/>
      <c r="M195" s="149"/>
      <c r="T195" s="54"/>
      <c r="AT195" s="18" t="s">
        <v>226</v>
      </c>
      <c r="AU195" s="18" t="s">
        <v>85</v>
      </c>
    </row>
    <row r="196" spans="2:65" s="12" customFormat="1" ht="11.25">
      <c r="B196" s="152"/>
      <c r="D196" s="146" t="s">
        <v>230</v>
      </c>
      <c r="E196" s="153" t="s">
        <v>19</v>
      </c>
      <c r="F196" s="154" t="s">
        <v>2896</v>
      </c>
      <c r="H196" s="153" t="s">
        <v>19</v>
      </c>
      <c r="I196" s="155"/>
      <c r="L196" s="152"/>
      <c r="M196" s="156"/>
      <c r="T196" s="157"/>
      <c r="AT196" s="153" t="s">
        <v>230</v>
      </c>
      <c r="AU196" s="153" t="s">
        <v>85</v>
      </c>
      <c r="AV196" s="12" t="s">
        <v>83</v>
      </c>
      <c r="AW196" s="12" t="s">
        <v>36</v>
      </c>
      <c r="AX196" s="12" t="s">
        <v>75</v>
      </c>
      <c r="AY196" s="153" t="s">
        <v>218</v>
      </c>
    </row>
    <row r="197" spans="2:65" s="13" customFormat="1" ht="11.25">
      <c r="B197" s="158"/>
      <c r="D197" s="146" t="s">
        <v>230</v>
      </c>
      <c r="E197" s="159" t="s">
        <v>19</v>
      </c>
      <c r="F197" s="160" t="s">
        <v>2897</v>
      </c>
      <c r="H197" s="161">
        <v>79.2</v>
      </c>
      <c r="I197" s="162"/>
      <c r="L197" s="158"/>
      <c r="M197" s="163"/>
      <c r="T197" s="164"/>
      <c r="AT197" s="159" t="s">
        <v>230</v>
      </c>
      <c r="AU197" s="159" t="s">
        <v>85</v>
      </c>
      <c r="AV197" s="13" t="s">
        <v>85</v>
      </c>
      <c r="AW197" s="13" t="s">
        <v>36</v>
      </c>
      <c r="AX197" s="13" t="s">
        <v>83</v>
      </c>
      <c r="AY197" s="159" t="s">
        <v>218</v>
      </c>
    </row>
    <row r="198" spans="2:65" s="1" customFormat="1" ht="16.5" customHeight="1">
      <c r="B198" s="33"/>
      <c r="C198" s="186" t="s">
        <v>8</v>
      </c>
      <c r="D198" s="186" t="s">
        <v>638</v>
      </c>
      <c r="E198" s="187" t="s">
        <v>2898</v>
      </c>
      <c r="F198" s="188" t="s">
        <v>2899</v>
      </c>
      <c r="G198" s="189" t="s">
        <v>181</v>
      </c>
      <c r="H198" s="190">
        <v>0.629</v>
      </c>
      <c r="I198" s="191"/>
      <c r="J198" s="192">
        <f>ROUND(I198*H198,2)</f>
        <v>0</v>
      </c>
      <c r="K198" s="188" t="s">
        <v>223</v>
      </c>
      <c r="L198" s="193"/>
      <c r="M198" s="194" t="s">
        <v>19</v>
      </c>
      <c r="N198" s="195" t="s">
        <v>46</v>
      </c>
      <c r="P198" s="142">
        <f>O198*H198</f>
        <v>0</v>
      </c>
      <c r="Q198" s="142">
        <v>1</v>
      </c>
      <c r="R198" s="142">
        <f>Q198*H198</f>
        <v>0.629</v>
      </c>
      <c r="S198" s="142">
        <v>0</v>
      </c>
      <c r="T198" s="143">
        <f>S198*H198</f>
        <v>0</v>
      </c>
      <c r="AR198" s="144" t="s">
        <v>301</v>
      </c>
      <c r="AT198" s="144" t="s">
        <v>638</v>
      </c>
      <c r="AU198" s="144" t="s">
        <v>85</v>
      </c>
      <c r="AY198" s="18" t="s">
        <v>218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8" t="s">
        <v>83</v>
      </c>
      <c r="BK198" s="145">
        <f>ROUND(I198*H198,2)</f>
        <v>0</v>
      </c>
      <c r="BL198" s="18" t="s">
        <v>224</v>
      </c>
      <c r="BM198" s="144" t="s">
        <v>2900</v>
      </c>
    </row>
    <row r="199" spans="2:65" s="1" customFormat="1" ht="11.25">
      <c r="B199" s="33"/>
      <c r="D199" s="146" t="s">
        <v>226</v>
      </c>
      <c r="F199" s="147" t="s">
        <v>2899</v>
      </c>
      <c r="I199" s="148"/>
      <c r="L199" s="33"/>
      <c r="M199" s="149"/>
      <c r="T199" s="54"/>
      <c r="AT199" s="18" t="s">
        <v>226</v>
      </c>
      <c r="AU199" s="18" t="s">
        <v>85</v>
      </c>
    </row>
    <row r="200" spans="2:65" s="12" customFormat="1" ht="11.25">
      <c r="B200" s="152"/>
      <c r="D200" s="146" t="s">
        <v>230</v>
      </c>
      <c r="E200" s="153" t="s">
        <v>19</v>
      </c>
      <c r="F200" s="154" t="s">
        <v>2896</v>
      </c>
      <c r="H200" s="153" t="s">
        <v>19</v>
      </c>
      <c r="I200" s="155"/>
      <c r="L200" s="152"/>
      <c r="M200" s="156"/>
      <c r="T200" s="157"/>
      <c r="AT200" s="153" t="s">
        <v>230</v>
      </c>
      <c r="AU200" s="153" t="s">
        <v>85</v>
      </c>
      <c r="AV200" s="12" t="s">
        <v>83</v>
      </c>
      <c r="AW200" s="12" t="s">
        <v>36</v>
      </c>
      <c r="AX200" s="12" t="s">
        <v>75</v>
      </c>
      <c r="AY200" s="153" t="s">
        <v>218</v>
      </c>
    </row>
    <row r="201" spans="2:65" s="13" customFormat="1" ht="11.25">
      <c r="B201" s="158"/>
      <c r="D201" s="146" t="s">
        <v>230</v>
      </c>
      <c r="E201" s="159" t="s">
        <v>19</v>
      </c>
      <c r="F201" s="160" t="s">
        <v>2901</v>
      </c>
      <c r="H201" s="161">
        <v>158.4</v>
      </c>
      <c r="I201" s="162"/>
      <c r="L201" s="158"/>
      <c r="M201" s="163"/>
      <c r="T201" s="164"/>
      <c r="AT201" s="159" t="s">
        <v>230</v>
      </c>
      <c r="AU201" s="159" t="s">
        <v>85</v>
      </c>
      <c r="AV201" s="13" t="s">
        <v>85</v>
      </c>
      <c r="AW201" s="13" t="s">
        <v>36</v>
      </c>
      <c r="AX201" s="13" t="s">
        <v>83</v>
      </c>
      <c r="AY201" s="159" t="s">
        <v>218</v>
      </c>
    </row>
    <row r="202" spans="2:65" s="13" customFormat="1" ht="11.25">
      <c r="B202" s="158"/>
      <c r="D202" s="146" t="s">
        <v>230</v>
      </c>
      <c r="F202" s="160" t="s">
        <v>2902</v>
      </c>
      <c r="H202" s="161">
        <v>0.629</v>
      </c>
      <c r="I202" s="162"/>
      <c r="L202" s="158"/>
      <c r="M202" s="163"/>
      <c r="T202" s="164"/>
      <c r="AT202" s="159" t="s">
        <v>230</v>
      </c>
      <c r="AU202" s="159" t="s">
        <v>85</v>
      </c>
      <c r="AV202" s="13" t="s">
        <v>85</v>
      </c>
      <c r="AW202" s="13" t="s">
        <v>4</v>
      </c>
      <c r="AX202" s="13" t="s">
        <v>83</v>
      </c>
      <c r="AY202" s="159" t="s">
        <v>218</v>
      </c>
    </row>
    <row r="203" spans="2:65" s="11" customFormat="1" ht="22.9" customHeight="1">
      <c r="B203" s="121"/>
      <c r="D203" s="122" t="s">
        <v>74</v>
      </c>
      <c r="E203" s="131" t="s">
        <v>508</v>
      </c>
      <c r="F203" s="131" t="s">
        <v>509</v>
      </c>
      <c r="I203" s="124"/>
      <c r="J203" s="132">
        <f>BK203</f>
        <v>0</v>
      </c>
      <c r="L203" s="121"/>
      <c r="M203" s="126"/>
      <c r="P203" s="127">
        <f>SUM(P204:P205)</f>
        <v>0</v>
      </c>
      <c r="R203" s="127">
        <f>SUM(R204:R205)</f>
        <v>0</v>
      </c>
      <c r="T203" s="128">
        <f>SUM(T204:T205)</f>
        <v>0</v>
      </c>
      <c r="AR203" s="122" t="s">
        <v>83</v>
      </c>
      <c r="AT203" s="129" t="s">
        <v>74</v>
      </c>
      <c r="AU203" s="129" t="s">
        <v>83</v>
      </c>
      <c r="AY203" s="122" t="s">
        <v>218</v>
      </c>
      <c r="BK203" s="130">
        <f>SUM(BK204:BK205)</f>
        <v>0</v>
      </c>
    </row>
    <row r="204" spans="2:65" s="1" customFormat="1" ht="16.5" customHeight="1">
      <c r="B204" s="33"/>
      <c r="C204" s="133" t="s">
        <v>375</v>
      </c>
      <c r="D204" s="133" t="s">
        <v>220</v>
      </c>
      <c r="E204" s="134" t="s">
        <v>511</v>
      </c>
      <c r="F204" s="135" t="s">
        <v>512</v>
      </c>
      <c r="G204" s="136" t="s">
        <v>181</v>
      </c>
      <c r="H204" s="137">
        <v>12.981999999999999</v>
      </c>
      <c r="I204" s="138"/>
      <c r="J204" s="139">
        <f>ROUND(I204*H204,2)</f>
        <v>0</v>
      </c>
      <c r="K204" s="135" t="s">
        <v>19</v>
      </c>
      <c r="L204" s="33"/>
      <c r="M204" s="140" t="s">
        <v>19</v>
      </c>
      <c r="N204" s="141" t="s">
        <v>46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224</v>
      </c>
      <c r="AT204" s="144" t="s">
        <v>220</v>
      </c>
      <c r="AU204" s="144" t="s">
        <v>85</v>
      </c>
      <c r="AY204" s="18" t="s">
        <v>218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8" t="s">
        <v>83</v>
      </c>
      <c r="BK204" s="145">
        <f>ROUND(I204*H204,2)</f>
        <v>0</v>
      </c>
      <c r="BL204" s="18" t="s">
        <v>224</v>
      </c>
      <c r="BM204" s="144" t="s">
        <v>2903</v>
      </c>
    </row>
    <row r="205" spans="2:65" s="1" customFormat="1" ht="11.25">
      <c r="B205" s="33"/>
      <c r="D205" s="146" t="s">
        <v>226</v>
      </c>
      <c r="F205" s="147" t="s">
        <v>514</v>
      </c>
      <c r="I205" s="148"/>
      <c r="L205" s="33"/>
      <c r="M205" s="149"/>
      <c r="T205" s="54"/>
      <c r="AT205" s="18" t="s">
        <v>226</v>
      </c>
      <c r="AU205" s="18" t="s">
        <v>85</v>
      </c>
    </row>
    <row r="206" spans="2:65" s="11" customFormat="1" ht="25.9" customHeight="1">
      <c r="B206" s="121"/>
      <c r="D206" s="122" t="s">
        <v>74</v>
      </c>
      <c r="E206" s="123" t="s">
        <v>516</v>
      </c>
      <c r="F206" s="123" t="s">
        <v>517</v>
      </c>
      <c r="I206" s="124"/>
      <c r="J206" s="125">
        <f>BK206</f>
        <v>0</v>
      </c>
      <c r="L206" s="121"/>
      <c r="M206" s="126"/>
      <c r="P206" s="127">
        <f>P207+P263+P276</f>
        <v>0</v>
      </c>
      <c r="R206" s="127">
        <f>R207+R263+R276</f>
        <v>0.50688850000000008</v>
      </c>
      <c r="T206" s="128">
        <f>T207+T263+T276</f>
        <v>0</v>
      </c>
      <c r="AR206" s="122" t="s">
        <v>85</v>
      </c>
      <c r="AT206" s="129" t="s">
        <v>74</v>
      </c>
      <c r="AU206" s="129" t="s">
        <v>75</v>
      </c>
      <c r="AY206" s="122" t="s">
        <v>218</v>
      </c>
      <c r="BK206" s="130">
        <f>BK207+BK263+BK276</f>
        <v>0</v>
      </c>
    </row>
    <row r="207" spans="2:65" s="11" customFormat="1" ht="22.9" customHeight="1">
      <c r="B207" s="121"/>
      <c r="D207" s="122" t="s">
        <v>74</v>
      </c>
      <c r="E207" s="131" t="s">
        <v>1419</v>
      </c>
      <c r="F207" s="131" t="s">
        <v>1420</v>
      </c>
      <c r="I207" s="124"/>
      <c r="J207" s="132">
        <f>BK207</f>
        <v>0</v>
      </c>
      <c r="L207" s="121"/>
      <c r="M207" s="126"/>
      <c r="P207" s="127">
        <f>SUM(P208:P262)</f>
        <v>0</v>
      </c>
      <c r="R207" s="127">
        <f>SUM(R208:R262)</f>
        <v>0.11399999999999999</v>
      </c>
      <c r="T207" s="128">
        <f>SUM(T208:T262)</f>
        <v>0</v>
      </c>
      <c r="AR207" s="122" t="s">
        <v>85</v>
      </c>
      <c r="AT207" s="129" t="s">
        <v>74</v>
      </c>
      <c r="AU207" s="129" t="s">
        <v>83</v>
      </c>
      <c r="AY207" s="122" t="s">
        <v>218</v>
      </c>
      <c r="BK207" s="130">
        <f>SUM(BK208:BK262)</f>
        <v>0</v>
      </c>
    </row>
    <row r="208" spans="2:65" s="1" customFormat="1" ht="16.5" customHeight="1">
      <c r="B208" s="33"/>
      <c r="C208" s="133" t="s">
        <v>382</v>
      </c>
      <c r="D208" s="133" t="s">
        <v>220</v>
      </c>
      <c r="E208" s="134" t="s">
        <v>2904</v>
      </c>
      <c r="F208" s="135" t="s">
        <v>2905</v>
      </c>
      <c r="G208" s="136" t="s">
        <v>151</v>
      </c>
      <c r="H208" s="137">
        <v>27.9</v>
      </c>
      <c r="I208" s="138"/>
      <c r="J208" s="139">
        <f>ROUND(I208*H208,2)</f>
        <v>0</v>
      </c>
      <c r="K208" s="135" t="s">
        <v>223</v>
      </c>
      <c r="L208" s="33"/>
      <c r="M208" s="140" t="s">
        <v>19</v>
      </c>
      <c r="N208" s="141" t="s">
        <v>46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375</v>
      </c>
      <c r="AT208" s="144" t="s">
        <v>220</v>
      </c>
      <c r="AU208" s="144" t="s">
        <v>85</v>
      </c>
      <c r="AY208" s="18" t="s">
        <v>218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8" t="s">
        <v>83</v>
      </c>
      <c r="BK208" s="145">
        <f>ROUND(I208*H208,2)</f>
        <v>0</v>
      </c>
      <c r="BL208" s="18" t="s">
        <v>375</v>
      </c>
      <c r="BM208" s="144" t="s">
        <v>2906</v>
      </c>
    </row>
    <row r="209" spans="2:65" s="1" customFormat="1" ht="11.25">
      <c r="B209" s="33"/>
      <c r="D209" s="146" t="s">
        <v>226</v>
      </c>
      <c r="F209" s="147" t="s">
        <v>2907</v>
      </c>
      <c r="I209" s="148"/>
      <c r="L209" s="33"/>
      <c r="M209" s="149"/>
      <c r="T209" s="54"/>
      <c r="AT209" s="18" t="s">
        <v>226</v>
      </c>
      <c r="AU209" s="18" t="s">
        <v>85</v>
      </c>
    </row>
    <row r="210" spans="2:65" s="1" customFormat="1" ht="11.25">
      <c r="B210" s="33"/>
      <c r="D210" s="150" t="s">
        <v>228</v>
      </c>
      <c r="F210" s="151" t="s">
        <v>2908</v>
      </c>
      <c r="I210" s="148"/>
      <c r="L210" s="33"/>
      <c r="M210" s="149"/>
      <c r="T210" s="54"/>
      <c r="AT210" s="18" t="s">
        <v>228</v>
      </c>
      <c r="AU210" s="18" t="s">
        <v>85</v>
      </c>
    </row>
    <row r="211" spans="2:65" s="12" customFormat="1" ht="11.25">
      <c r="B211" s="152"/>
      <c r="D211" s="146" t="s">
        <v>230</v>
      </c>
      <c r="E211" s="153" t="s">
        <v>19</v>
      </c>
      <c r="F211" s="154" t="s">
        <v>2859</v>
      </c>
      <c r="H211" s="153" t="s">
        <v>19</v>
      </c>
      <c r="I211" s="155"/>
      <c r="L211" s="152"/>
      <c r="M211" s="156"/>
      <c r="T211" s="157"/>
      <c r="AT211" s="153" t="s">
        <v>230</v>
      </c>
      <c r="AU211" s="153" t="s">
        <v>85</v>
      </c>
      <c r="AV211" s="12" t="s">
        <v>83</v>
      </c>
      <c r="AW211" s="12" t="s">
        <v>36</v>
      </c>
      <c r="AX211" s="12" t="s">
        <v>75</v>
      </c>
      <c r="AY211" s="153" t="s">
        <v>218</v>
      </c>
    </row>
    <row r="212" spans="2:65" s="13" customFormat="1" ht="11.25">
      <c r="B212" s="158"/>
      <c r="D212" s="146" t="s">
        <v>230</v>
      </c>
      <c r="E212" s="159" t="s">
        <v>2832</v>
      </c>
      <c r="F212" s="160" t="s">
        <v>2909</v>
      </c>
      <c r="H212" s="161">
        <v>27.9</v>
      </c>
      <c r="I212" s="162"/>
      <c r="L212" s="158"/>
      <c r="M212" s="163"/>
      <c r="T212" s="164"/>
      <c r="AT212" s="159" t="s">
        <v>230</v>
      </c>
      <c r="AU212" s="159" t="s">
        <v>85</v>
      </c>
      <c r="AV212" s="13" t="s">
        <v>85</v>
      </c>
      <c r="AW212" s="13" t="s">
        <v>36</v>
      </c>
      <c r="AX212" s="13" t="s">
        <v>83</v>
      </c>
      <c r="AY212" s="159" t="s">
        <v>218</v>
      </c>
    </row>
    <row r="213" spans="2:65" s="1" customFormat="1" ht="16.5" customHeight="1">
      <c r="B213" s="33"/>
      <c r="C213" s="186" t="s">
        <v>391</v>
      </c>
      <c r="D213" s="186" t="s">
        <v>638</v>
      </c>
      <c r="E213" s="187" t="s">
        <v>1428</v>
      </c>
      <c r="F213" s="188" t="s">
        <v>1429</v>
      </c>
      <c r="G213" s="189" t="s">
        <v>181</v>
      </c>
      <c r="H213" s="190">
        <v>8.0000000000000002E-3</v>
      </c>
      <c r="I213" s="191"/>
      <c r="J213" s="192">
        <f>ROUND(I213*H213,2)</f>
        <v>0</v>
      </c>
      <c r="K213" s="188" t="s">
        <v>223</v>
      </c>
      <c r="L213" s="193"/>
      <c r="M213" s="194" t="s">
        <v>19</v>
      </c>
      <c r="N213" s="195" t="s">
        <v>46</v>
      </c>
      <c r="P213" s="142">
        <f>O213*H213</f>
        <v>0</v>
      </c>
      <c r="Q213" s="142">
        <v>1</v>
      </c>
      <c r="R213" s="142">
        <f>Q213*H213</f>
        <v>8.0000000000000002E-3</v>
      </c>
      <c r="S213" s="142">
        <v>0</v>
      </c>
      <c r="T213" s="143">
        <f>S213*H213</f>
        <v>0</v>
      </c>
      <c r="AR213" s="144" t="s">
        <v>510</v>
      </c>
      <c r="AT213" s="144" t="s">
        <v>638</v>
      </c>
      <c r="AU213" s="144" t="s">
        <v>85</v>
      </c>
      <c r="AY213" s="18" t="s">
        <v>218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8" t="s">
        <v>83</v>
      </c>
      <c r="BK213" s="145">
        <f>ROUND(I213*H213,2)</f>
        <v>0</v>
      </c>
      <c r="BL213" s="18" t="s">
        <v>375</v>
      </c>
      <c r="BM213" s="144" t="s">
        <v>2910</v>
      </c>
    </row>
    <row r="214" spans="2:65" s="1" customFormat="1" ht="11.25">
      <c r="B214" s="33"/>
      <c r="D214" s="146" t="s">
        <v>226</v>
      </c>
      <c r="F214" s="147" t="s">
        <v>1429</v>
      </c>
      <c r="I214" s="148"/>
      <c r="L214" s="33"/>
      <c r="M214" s="149"/>
      <c r="T214" s="54"/>
      <c r="AT214" s="18" t="s">
        <v>226</v>
      </c>
      <c r="AU214" s="18" t="s">
        <v>85</v>
      </c>
    </row>
    <row r="215" spans="2:65" s="13" customFormat="1" ht="11.25">
      <c r="B215" s="158"/>
      <c r="D215" s="146" t="s">
        <v>230</v>
      </c>
      <c r="E215" s="159" t="s">
        <v>19</v>
      </c>
      <c r="F215" s="160" t="s">
        <v>2832</v>
      </c>
      <c r="H215" s="161">
        <v>27.9</v>
      </c>
      <c r="I215" s="162"/>
      <c r="L215" s="158"/>
      <c r="M215" s="163"/>
      <c r="T215" s="164"/>
      <c r="AT215" s="159" t="s">
        <v>230</v>
      </c>
      <c r="AU215" s="159" t="s">
        <v>85</v>
      </c>
      <c r="AV215" s="13" t="s">
        <v>85</v>
      </c>
      <c r="AW215" s="13" t="s">
        <v>36</v>
      </c>
      <c r="AX215" s="13" t="s">
        <v>83</v>
      </c>
      <c r="AY215" s="159" t="s">
        <v>218</v>
      </c>
    </row>
    <row r="216" spans="2:65" s="1" customFormat="1" ht="11.25">
      <c r="B216" s="33"/>
      <c r="D216" s="146" t="s">
        <v>247</v>
      </c>
      <c r="F216" s="172" t="s">
        <v>2911</v>
      </c>
      <c r="L216" s="33"/>
      <c r="M216" s="149"/>
      <c r="T216" s="54"/>
      <c r="AU216" s="18" t="s">
        <v>85</v>
      </c>
    </row>
    <row r="217" spans="2:65" s="1" customFormat="1" ht="11.25">
      <c r="B217" s="33"/>
      <c r="D217" s="146" t="s">
        <v>247</v>
      </c>
      <c r="F217" s="173" t="s">
        <v>2859</v>
      </c>
      <c r="H217" s="174">
        <v>0</v>
      </c>
      <c r="L217" s="33"/>
      <c r="M217" s="149"/>
      <c r="T217" s="54"/>
      <c r="AU217" s="18" t="s">
        <v>85</v>
      </c>
    </row>
    <row r="218" spans="2:65" s="1" customFormat="1" ht="11.25">
      <c r="B218" s="33"/>
      <c r="D218" s="146" t="s">
        <v>247</v>
      </c>
      <c r="F218" s="173" t="s">
        <v>2909</v>
      </c>
      <c r="H218" s="174">
        <v>27.9</v>
      </c>
      <c r="L218" s="33"/>
      <c r="M218" s="149"/>
      <c r="T218" s="54"/>
      <c r="AU218" s="18" t="s">
        <v>85</v>
      </c>
    </row>
    <row r="219" spans="2:65" s="13" customFormat="1" ht="11.25">
      <c r="B219" s="158"/>
      <c r="D219" s="146" t="s">
        <v>230</v>
      </c>
      <c r="F219" s="160" t="s">
        <v>2912</v>
      </c>
      <c r="H219" s="161">
        <v>8.0000000000000002E-3</v>
      </c>
      <c r="I219" s="162"/>
      <c r="L219" s="158"/>
      <c r="M219" s="163"/>
      <c r="T219" s="164"/>
      <c r="AT219" s="159" t="s">
        <v>230</v>
      </c>
      <c r="AU219" s="159" t="s">
        <v>85</v>
      </c>
      <c r="AV219" s="13" t="s">
        <v>85</v>
      </c>
      <c r="AW219" s="13" t="s">
        <v>4</v>
      </c>
      <c r="AX219" s="13" t="s">
        <v>83</v>
      </c>
      <c r="AY219" s="159" t="s">
        <v>218</v>
      </c>
    </row>
    <row r="220" spans="2:65" s="1" customFormat="1" ht="16.5" customHeight="1">
      <c r="B220" s="33"/>
      <c r="C220" s="133" t="s">
        <v>398</v>
      </c>
      <c r="D220" s="133" t="s">
        <v>220</v>
      </c>
      <c r="E220" s="134" t="s">
        <v>2913</v>
      </c>
      <c r="F220" s="135" t="s">
        <v>2914</v>
      </c>
      <c r="G220" s="136" t="s">
        <v>151</v>
      </c>
      <c r="H220" s="137">
        <v>27.9</v>
      </c>
      <c r="I220" s="138"/>
      <c r="J220" s="139">
        <f>ROUND(I220*H220,2)</f>
        <v>0</v>
      </c>
      <c r="K220" s="135" t="s">
        <v>223</v>
      </c>
      <c r="L220" s="33"/>
      <c r="M220" s="140" t="s">
        <v>19</v>
      </c>
      <c r="N220" s="141" t="s">
        <v>46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375</v>
      </c>
      <c r="AT220" s="144" t="s">
        <v>220</v>
      </c>
      <c r="AU220" s="144" t="s">
        <v>85</v>
      </c>
      <c r="AY220" s="18" t="s">
        <v>218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83</v>
      </c>
      <c r="BK220" s="145">
        <f>ROUND(I220*H220,2)</f>
        <v>0</v>
      </c>
      <c r="BL220" s="18" t="s">
        <v>375</v>
      </c>
      <c r="BM220" s="144" t="s">
        <v>2915</v>
      </c>
    </row>
    <row r="221" spans="2:65" s="1" customFormat="1" ht="11.25">
      <c r="B221" s="33"/>
      <c r="D221" s="146" t="s">
        <v>226</v>
      </c>
      <c r="F221" s="147" t="s">
        <v>2916</v>
      </c>
      <c r="I221" s="148"/>
      <c r="L221" s="33"/>
      <c r="M221" s="149"/>
      <c r="T221" s="54"/>
      <c r="AT221" s="18" t="s">
        <v>226</v>
      </c>
      <c r="AU221" s="18" t="s">
        <v>85</v>
      </c>
    </row>
    <row r="222" spans="2:65" s="1" customFormat="1" ht="11.25">
      <c r="B222" s="33"/>
      <c r="D222" s="150" t="s">
        <v>228</v>
      </c>
      <c r="F222" s="151" t="s">
        <v>2917</v>
      </c>
      <c r="I222" s="148"/>
      <c r="L222" s="33"/>
      <c r="M222" s="149"/>
      <c r="T222" s="54"/>
      <c r="AT222" s="18" t="s">
        <v>228</v>
      </c>
      <c r="AU222" s="18" t="s">
        <v>85</v>
      </c>
    </row>
    <row r="223" spans="2:65" s="13" customFormat="1" ht="11.25">
      <c r="B223" s="158"/>
      <c r="D223" s="146" t="s">
        <v>230</v>
      </c>
      <c r="E223" s="159" t="s">
        <v>19</v>
      </c>
      <c r="F223" s="160" t="s">
        <v>2832</v>
      </c>
      <c r="H223" s="161">
        <v>27.9</v>
      </c>
      <c r="I223" s="162"/>
      <c r="L223" s="158"/>
      <c r="M223" s="163"/>
      <c r="T223" s="164"/>
      <c r="AT223" s="159" t="s">
        <v>230</v>
      </c>
      <c r="AU223" s="159" t="s">
        <v>85</v>
      </c>
      <c r="AV223" s="13" t="s">
        <v>85</v>
      </c>
      <c r="AW223" s="13" t="s">
        <v>36</v>
      </c>
      <c r="AX223" s="13" t="s">
        <v>83</v>
      </c>
      <c r="AY223" s="159" t="s">
        <v>218</v>
      </c>
    </row>
    <row r="224" spans="2:65" s="1" customFormat="1" ht="11.25">
      <c r="B224" s="33"/>
      <c r="D224" s="146" t="s">
        <v>247</v>
      </c>
      <c r="F224" s="172" t="s">
        <v>2911</v>
      </c>
      <c r="L224" s="33"/>
      <c r="M224" s="149"/>
      <c r="T224" s="54"/>
      <c r="AU224" s="18" t="s">
        <v>85</v>
      </c>
    </row>
    <row r="225" spans="2:65" s="1" customFormat="1" ht="11.25">
      <c r="B225" s="33"/>
      <c r="D225" s="146" t="s">
        <v>247</v>
      </c>
      <c r="F225" s="173" t="s">
        <v>2859</v>
      </c>
      <c r="H225" s="174">
        <v>0</v>
      </c>
      <c r="L225" s="33"/>
      <c r="M225" s="149"/>
      <c r="T225" s="54"/>
      <c r="AU225" s="18" t="s">
        <v>85</v>
      </c>
    </row>
    <row r="226" spans="2:65" s="1" customFormat="1" ht="11.25">
      <c r="B226" s="33"/>
      <c r="D226" s="146" t="s">
        <v>247</v>
      </c>
      <c r="F226" s="173" t="s">
        <v>2909</v>
      </c>
      <c r="H226" s="174">
        <v>27.9</v>
      </c>
      <c r="L226" s="33"/>
      <c r="M226" s="149"/>
      <c r="T226" s="54"/>
      <c r="AU226" s="18" t="s">
        <v>85</v>
      </c>
    </row>
    <row r="227" spans="2:65" s="1" customFormat="1" ht="16.5" customHeight="1">
      <c r="B227" s="33"/>
      <c r="C227" s="186" t="s">
        <v>416</v>
      </c>
      <c r="D227" s="186" t="s">
        <v>638</v>
      </c>
      <c r="E227" s="187" t="s">
        <v>1439</v>
      </c>
      <c r="F227" s="188" t="s">
        <v>1440</v>
      </c>
      <c r="G227" s="189" t="s">
        <v>181</v>
      </c>
      <c r="H227" s="190">
        <v>1.0999999999999999E-2</v>
      </c>
      <c r="I227" s="191"/>
      <c r="J227" s="192">
        <f>ROUND(I227*H227,2)</f>
        <v>0</v>
      </c>
      <c r="K227" s="188" t="s">
        <v>223</v>
      </c>
      <c r="L227" s="193"/>
      <c r="M227" s="194" t="s">
        <v>19</v>
      </c>
      <c r="N227" s="195" t="s">
        <v>46</v>
      </c>
      <c r="P227" s="142">
        <f>O227*H227</f>
        <v>0</v>
      </c>
      <c r="Q227" s="142">
        <v>1</v>
      </c>
      <c r="R227" s="142">
        <f>Q227*H227</f>
        <v>1.0999999999999999E-2</v>
      </c>
      <c r="S227" s="142">
        <v>0</v>
      </c>
      <c r="T227" s="143">
        <f>S227*H227</f>
        <v>0</v>
      </c>
      <c r="AR227" s="144" t="s">
        <v>510</v>
      </c>
      <c r="AT227" s="144" t="s">
        <v>638</v>
      </c>
      <c r="AU227" s="144" t="s">
        <v>85</v>
      </c>
      <c r="AY227" s="18" t="s">
        <v>218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8" t="s">
        <v>83</v>
      </c>
      <c r="BK227" s="145">
        <f>ROUND(I227*H227,2)</f>
        <v>0</v>
      </c>
      <c r="BL227" s="18" t="s">
        <v>375</v>
      </c>
      <c r="BM227" s="144" t="s">
        <v>2918</v>
      </c>
    </row>
    <row r="228" spans="2:65" s="1" customFormat="1" ht="11.25">
      <c r="B228" s="33"/>
      <c r="D228" s="146" t="s">
        <v>226</v>
      </c>
      <c r="F228" s="147" t="s">
        <v>1440</v>
      </c>
      <c r="I228" s="148"/>
      <c r="L228" s="33"/>
      <c r="M228" s="149"/>
      <c r="T228" s="54"/>
      <c r="AT228" s="18" t="s">
        <v>226</v>
      </c>
      <c r="AU228" s="18" t="s">
        <v>85</v>
      </c>
    </row>
    <row r="229" spans="2:65" s="13" customFormat="1" ht="11.25">
      <c r="B229" s="158"/>
      <c r="D229" s="146" t="s">
        <v>230</v>
      </c>
      <c r="E229" s="159" t="s">
        <v>19</v>
      </c>
      <c r="F229" s="160" t="s">
        <v>2832</v>
      </c>
      <c r="H229" s="161">
        <v>27.9</v>
      </c>
      <c r="I229" s="162"/>
      <c r="L229" s="158"/>
      <c r="M229" s="163"/>
      <c r="T229" s="164"/>
      <c r="AT229" s="159" t="s">
        <v>230</v>
      </c>
      <c r="AU229" s="159" t="s">
        <v>85</v>
      </c>
      <c r="AV229" s="13" t="s">
        <v>85</v>
      </c>
      <c r="AW229" s="13" t="s">
        <v>36</v>
      </c>
      <c r="AX229" s="13" t="s">
        <v>83</v>
      </c>
      <c r="AY229" s="159" t="s">
        <v>218</v>
      </c>
    </row>
    <row r="230" spans="2:65" s="1" customFormat="1" ht="11.25">
      <c r="B230" s="33"/>
      <c r="D230" s="146" t="s">
        <v>247</v>
      </c>
      <c r="F230" s="172" t="s">
        <v>2911</v>
      </c>
      <c r="L230" s="33"/>
      <c r="M230" s="149"/>
      <c r="T230" s="54"/>
      <c r="AU230" s="18" t="s">
        <v>85</v>
      </c>
    </row>
    <row r="231" spans="2:65" s="1" customFormat="1" ht="11.25">
      <c r="B231" s="33"/>
      <c r="D231" s="146" t="s">
        <v>247</v>
      </c>
      <c r="F231" s="173" t="s">
        <v>2859</v>
      </c>
      <c r="H231" s="174">
        <v>0</v>
      </c>
      <c r="L231" s="33"/>
      <c r="M231" s="149"/>
      <c r="T231" s="54"/>
      <c r="AU231" s="18" t="s">
        <v>85</v>
      </c>
    </row>
    <row r="232" spans="2:65" s="1" customFormat="1" ht="11.25">
      <c r="B232" s="33"/>
      <c r="D232" s="146" t="s">
        <v>247</v>
      </c>
      <c r="F232" s="173" t="s">
        <v>2909</v>
      </c>
      <c r="H232" s="174">
        <v>27.9</v>
      </c>
      <c r="L232" s="33"/>
      <c r="M232" s="149"/>
      <c r="T232" s="54"/>
      <c r="AU232" s="18" t="s">
        <v>85</v>
      </c>
    </row>
    <row r="233" spans="2:65" s="13" customFormat="1" ht="11.25">
      <c r="B233" s="158"/>
      <c r="D233" s="146" t="s">
        <v>230</v>
      </c>
      <c r="F233" s="160" t="s">
        <v>2919</v>
      </c>
      <c r="H233" s="161">
        <v>1.0999999999999999E-2</v>
      </c>
      <c r="I233" s="162"/>
      <c r="L233" s="158"/>
      <c r="M233" s="163"/>
      <c r="T233" s="164"/>
      <c r="AT233" s="159" t="s">
        <v>230</v>
      </c>
      <c r="AU233" s="159" t="s">
        <v>85</v>
      </c>
      <c r="AV233" s="13" t="s">
        <v>85</v>
      </c>
      <c r="AW233" s="13" t="s">
        <v>4</v>
      </c>
      <c r="AX233" s="13" t="s">
        <v>83</v>
      </c>
      <c r="AY233" s="159" t="s">
        <v>218</v>
      </c>
    </row>
    <row r="234" spans="2:65" s="1" customFormat="1" ht="16.5" customHeight="1">
      <c r="B234" s="33"/>
      <c r="C234" s="133" t="s">
        <v>7</v>
      </c>
      <c r="D234" s="133" t="s">
        <v>220</v>
      </c>
      <c r="E234" s="134" t="s">
        <v>1421</v>
      </c>
      <c r="F234" s="135" t="s">
        <v>1422</v>
      </c>
      <c r="G234" s="136" t="s">
        <v>151</v>
      </c>
      <c r="H234" s="137">
        <v>127.002</v>
      </c>
      <c r="I234" s="138"/>
      <c r="J234" s="139">
        <f>ROUND(I234*H234,2)</f>
        <v>0</v>
      </c>
      <c r="K234" s="135" t="s">
        <v>223</v>
      </c>
      <c r="L234" s="33"/>
      <c r="M234" s="140" t="s">
        <v>19</v>
      </c>
      <c r="N234" s="141" t="s">
        <v>46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375</v>
      </c>
      <c r="AT234" s="144" t="s">
        <v>220</v>
      </c>
      <c r="AU234" s="144" t="s">
        <v>85</v>
      </c>
      <c r="AY234" s="18" t="s">
        <v>218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8" t="s">
        <v>83</v>
      </c>
      <c r="BK234" s="145">
        <f>ROUND(I234*H234,2)</f>
        <v>0</v>
      </c>
      <c r="BL234" s="18" t="s">
        <v>375</v>
      </c>
      <c r="BM234" s="144" t="s">
        <v>2920</v>
      </c>
    </row>
    <row r="235" spans="2:65" s="1" customFormat="1" ht="11.25">
      <c r="B235" s="33"/>
      <c r="D235" s="146" t="s">
        <v>226</v>
      </c>
      <c r="F235" s="147" t="s">
        <v>1424</v>
      </c>
      <c r="I235" s="148"/>
      <c r="L235" s="33"/>
      <c r="M235" s="149"/>
      <c r="T235" s="54"/>
      <c r="AT235" s="18" t="s">
        <v>226</v>
      </c>
      <c r="AU235" s="18" t="s">
        <v>85</v>
      </c>
    </row>
    <row r="236" spans="2:65" s="1" customFormat="1" ht="11.25">
      <c r="B236" s="33"/>
      <c r="D236" s="150" t="s">
        <v>228</v>
      </c>
      <c r="F236" s="151" t="s">
        <v>1425</v>
      </c>
      <c r="I236" s="148"/>
      <c r="L236" s="33"/>
      <c r="M236" s="149"/>
      <c r="T236" s="54"/>
      <c r="AT236" s="18" t="s">
        <v>228</v>
      </c>
      <c r="AU236" s="18" t="s">
        <v>85</v>
      </c>
    </row>
    <row r="237" spans="2:65" s="12" customFormat="1" ht="11.25">
      <c r="B237" s="152"/>
      <c r="D237" s="146" t="s">
        <v>230</v>
      </c>
      <c r="E237" s="153" t="s">
        <v>19</v>
      </c>
      <c r="F237" s="154" t="s">
        <v>2859</v>
      </c>
      <c r="H237" s="153" t="s">
        <v>19</v>
      </c>
      <c r="I237" s="155"/>
      <c r="L237" s="152"/>
      <c r="M237" s="156"/>
      <c r="T237" s="157"/>
      <c r="AT237" s="153" t="s">
        <v>230</v>
      </c>
      <c r="AU237" s="153" t="s">
        <v>85</v>
      </c>
      <c r="AV237" s="12" t="s">
        <v>83</v>
      </c>
      <c r="AW237" s="12" t="s">
        <v>36</v>
      </c>
      <c r="AX237" s="12" t="s">
        <v>75</v>
      </c>
      <c r="AY237" s="153" t="s">
        <v>218</v>
      </c>
    </row>
    <row r="238" spans="2:65" s="13" customFormat="1" ht="11.25">
      <c r="B238" s="158"/>
      <c r="D238" s="146" t="s">
        <v>230</v>
      </c>
      <c r="E238" s="159" t="s">
        <v>1092</v>
      </c>
      <c r="F238" s="160" t="s">
        <v>2921</v>
      </c>
      <c r="H238" s="161">
        <v>127.002</v>
      </c>
      <c r="I238" s="162"/>
      <c r="L238" s="158"/>
      <c r="M238" s="163"/>
      <c r="T238" s="164"/>
      <c r="AT238" s="159" t="s">
        <v>230</v>
      </c>
      <c r="AU238" s="159" t="s">
        <v>85</v>
      </c>
      <c r="AV238" s="13" t="s">
        <v>85</v>
      </c>
      <c r="AW238" s="13" t="s">
        <v>36</v>
      </c>
      <c r="AX238" s="13" t="s">
        <v>83</v>
      </c>
      <c r="AY238" s="159" t="s">
        <v>218</v>
      </c>
    </row>
    <row r="239" spans="2:65" s="1" customFormat="1" ht="16.5" customHeight="1">
      <c r="B239" s="33"/>
      <c r="C239" s="186" t="s">
        <v>429</v>
      </c>
      <c r="D239" s="186" t="s">
        <v>638</v>
      </c>
      <c r="E239" s="187" t="s">
        <v>1428</v>
      </c>
      <c r="F239" s="188" t="s">
        <v>1429</v>
      </c>
      <c r="G239" s="189" t="s">
        <v>181</v>
      </c>
      <c r="H239" s="190">
        <v>4.2999999999999997E-2</v>
      </c>
      <c r="I239" s="191"/>
      <c r="J239" s="192">
        <f>ROUND(I239*H239,2)</f>
        <v>0</v>
      </c>
      <c r="K239" s="188" t="s">
        <v>223</v>
      </c>
      <c r="L239" s="193"/>
      <c r="M239" s="194" t="s">
        <v>19</v>
      </c>
      <c r="N239" s="195" t="s">
        <v>46</v>
      </c>
      <c r="P239" s="142">
        <f>O239*H239</f>
        <v>0</v>
      </c>
      <c r="Q239" s="142">
        <v>1</v>
      </c>
      <c r="R239" s="142">
        <f>Q239*H239</f>
        <v>4.2999999999999997E-2</v>
      </c>
      <c r="S239" s="142">
        <v>0</v>
      </c>
      <c r="T239" s="143">
        <f>S239*H239</f>
        <v>0</v>
      </c>
      <c r="AR239" s="144" t="s">
        <v>510</v>
      </c>
      <c r="AT239" s="144" t="s">
        <v>638</v>
      </c>
      <c r="AU239" s="144" t="s">
        <v>85</v>
      </c>
      <c r="AY239" s="18" t="s">
        <v>218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8" t="s">
        <v>83</v>
      </c>
      <c r="BK239" s="145">
        <f>ROUND(I239*H239,2)</f>
        <v>0</v>
      </c>
      <c r="BL239" s="18" t="s">
        <v>375</v>
      </c>
      <c r="BM239" s="144" t="s">
        <v>2922</v>
      </c>
    </row>
    <row r="240" spans="2:65" s="1" customFormat="1" ht="11.25">
      <c r="B240" s="33"/>
      <c r="D240" s="146" t="s">
        <v>226</v>
      </c>
      <c r="F240" s="147" t="s">
        <v>1429</v>
      </c>
      <c r="I240" s="148"/>
      <c r="L240" s="33"/>
      <c r="M240" s="149"/>
      <c r="T240" s="54"/>
      <c r="AT240" s="18" t="s">
        <v>226</v>
      </c>
      <c r="AU240" s="18" t="s">
        <v>85</v>
      </c>
    </row>
    <row r="241" spans="2:65" s="13" customFormat="1" ht="11.25">
      <c r="B241" s="158"/>
      <c r="D241" s="146" t="s">
        <v>230</v>
      </c>
      <c r="E241" s="159" t="s">
        <v>19</v>
      </c>
      <c r="F241" s="160" t="s">
        <v>1092</v>
      </c>
      <c r="H241" s="161">
        <v>127.002</v>
      </c>
      <c r="I241" s="162"/>
      <c r="L241" s="158"/>
      <c r="M241" s="163"/>
      <c r="T241" s="164"/>
      <c r="AT241" s="159" t="s">
        <v>230</v>
      </c>
      <c r="AU241" s="159" t="s">
        <v>85</v>
      </c>
      <c r="AV241" s="13" t="s">
        <v>85</v>
      </c>
      <c r="AW241" s="13" t="s">
        <v>36</v>
      </c>
      <c r="AX241" s="13" t="s">
        <v>83</v>
      </c>
      <c r="AY241" s="159" t="s">
        <v>218</v>
      </c>
    </row>
    <row r="242" spans="2:65" s="1" customFormat="1" ht="11.25">
      <c r="B242" s="33"/>
      <c r="D242" s="146" t="s">
        <v>247</v>
      </c>
      <c r="F242" s="172" t="s">
        <v>1431</v>
      </c>
      <c r="L242" s="33"/>
      <c r="M242" s="149"/>
      <c r="T242" s="54"/>
      <c r="AU242" s="18" t="s">
        <v>85</v>
      </c>
    </row>
    <row r="243" spans="2:65" s="1" customFormat="1" ht="11.25">
      <c r="B243" s="33"/>
      <c r="D243" s="146" t="s">
        <v>247</v>
      </c>
      <c r="F243" s="173" t="s">
        <v>2859</v>
      </c>
      <c r="H243" s="174">
        <v>0</v>
      </c>
      <c r="L243" s="33"/>
      <c r="M243" s="149"/>
      <c r="T243" s="54"/>
      <c r="AU243" s="18" t="s">
        <v>85</v>
      </c>
    </row>
    <row r="244" spans="2:65" s="1" customFormat="1" ht="11.25">
      <c r="B244" s="33"/>
      <c r="D244" s="146" t="s">
        <v>247</v>
      </c>
      <c r="F244" s="173" t="s">
        <v>2921</v>
      </c>
      <c r="H244" s="174">
        <v>127.002</v>
      </c>
      <c r="L244" s="33"/>
      <c r="M244" s="149"/>
      <c r="T244" s="54"/>
      <c r="AU244" s="18" t="s">
        <v>85</v>
      </c>
    </row>
    <row r="245" spans="2:65" s="13" customFormat="1" ht="11.25">
      <c r="B245" s="158"/>
      <c r="D245" s="146" t="s">
        <v>230</v>
      </c>
      <c r="F245" s="160" t="s">
        <v>2923</v>
      </c>
      <c r="H245" s="161">
        <v>4.2999999999999997E-2</v>
      </c>
      <c r="I245" s="162"/>
      <c r="L245" s="158"/>
      <c r="M245" s="163"/>
      <c r="T245" s="164"/>
      <c r="AT245" s="159" t="s">
        <v>230</v>
      </c>
      <c r="AU245" s="159" t="s">
        <v>85</v>
      </c>
      <c r="AV245" s="13" t="s">
        <v>85</v>
      </c>
      <c r="AW245" s="13" t="s">
        <v>4</v>
      </c>
      <c r="AX245" s="13" t="s">
        <v>83</v>
      </c>
      <c r="AY245" s="159" t="s">
        <v>218</v>
      </c>
    </row>
    <row r="246" spans="2:65" s="1" customFormat="1" ht="16.5" customHeight="1">
      <c r="B246" s="33"/>
      <c r="C246" s="133" t="s">
        <v>438</v>
      </c>
      <c r="D246" s="133" t="s">
        <v>220</v>
      </c>
      <c r="E246" s="134" t="s">
        <v>1433</v>
      </c>
      <c r="F246" s="135" t="s">
        <v>1434</v>
      </c>
      <c r="G246" s="136" t="s">
        <v>151</v>
      </c>
      <c r="H246" s="137">
        <v>127.002</v>
      </c>
      <c r="I246" s="138"/>
      <c r="J246" s="139">
        <f>ROUND(I246*H246,2)</f>
        <v>0</v>
      </c>
      <c r="K246" s="135" t="s">
        <v>223</v>
      </c>
      <c r="L246" s="33"/>
      <c r="M246" s="140" t="s">
        <v>19</v>
      </c>
      <c r="N246" s="141" t="s">
        <v>46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375</v>
      </c>
      <c r="AT246" s="144" t="s">
        <v>220</v>
      </c>
      <c r="AU246" s="144" t="s">
        <v>85</v>
      </c>
      <c r="AY246" s="18" t="s">
        <v>218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8" t="s">
        <v>83</v>
      </c>
      <c r="BK246" s="145">
        <f>ROUND(I246*H246,2)</f>
        <v>0</v>
      </c>
      <c r="BL246" s="18" t="s">
        <v>375</v>
      </c>
      <c r="BM246" s="144" t="s">
        <v>2924</v>
      </c>
    </row>
    <row r="247" spans="2:65" s="1" customFormat="1" ht="11.25">
      <c r="B247" s="33"/>
      <c r="D247" s="146" t="s">
        <v>226</v>
      </c>
      <c r="F247" s="147" t="s">
        <v>1436</v>
      </c>
      <c r="I247" s="148"/>
      <c r="L247" s="33"/>
      <c r="M247" s="149"/>
      <c r="T247" s="54"/>
      <c r="AT247" s="18" t="s">
        <v>226</v>
      </c>
      <c r="AU247" s="18" t="s">
        <v>85</v>
      </c>
    </row>
    <row r="248" spans="2:65" s="1" customFormat="1" ht="11.25">
      <c r="B248" s="33"/>
      <c r="D248" s="150" t="s">
        <v>228</v>
      </c>
      <c r="F248" s="151" t="s">
        <v>1437</v>
      </c>
      <c r="I248" s="148"/>
      <c r="L248" s="33"/>
      <c r="M248" s="149"/>
      <c r="T248" s="54"/>
      <c r="AT248" s="18" t="s">
        <v>228</v>
      </c>
      <c r="AU248" s="18" t="s">
        <v>85</v>
      </c>
    </row>
    <row r="249" spans="2:65" s="13" customFormat="1" ht="11.25">
      <c r="B249" s="158"/>
      <c r="D249" s="146" t="s">
        <v>230</v>
      </c>
      <c r="E249" s="159" t="s">
        <v>19</v>
      </c>
      <c r="F249" s="160" t="s">
        <v>1092</v>
      </c>
      <c r="H249" s="161">
        <v>127.002</v>
      </c>
      <c r="I249" s="162"/>
      <c r="L249" s="158"/>
      <c r="M249" s="163"/>
      <c r="T249" s="164"/>
      <c r="AT249" s="159" t="s">
        <v>230</v>
      </c>
      <c r="AU249" s="159" t="s">
        <v>85</v>
      </c>
      <c r="AV249" s="13" t="s">
        <v>85</v>
      </c>
      <c r="AW249" s="13" t="s">
        <v>36</v>
      </c>
      <c r="AX249" s="13" t="s">
        <v>83</v>
      </c>
      <c r="AY249" s="159" t="s">
        <v>218</v>
      </c>
    </row>
    <row r="250" spans="2:65" s="1" customFormat="1" ht="11.25">
      <c r="B250" s="33"/>
      <c r="D250" s="146" t="s">
        <v>247</v>
      </c>
      <c r="F250" s="172" t="s">
        <v>1431</v>
      </c>
      <c r="L250" s="33"/>
      <c r="M250" s="149"/>
      <c r="T250" s="54"/>
      <c r="AU250" s="18" t="s">
        <v>85</v>
      </c>
    </row>
    <row r="251" spans="2:65" s="1" customFormat="1" ht="11.25">
      <c r="B251" s="33"/>
      <c r="D251" s="146" t="s">
        <v>247</v>
      </c>
      <c r="F251" s="173" t="s">
        <v>2859</v>
      </c>
      <c r="H251" s="174">
        <v>0</v>
      </c>
      <c r="L251" s="33"/>
      <c r="M251" s="149"/>
      <c r="T251" s="54"/>
      <c r="AU251" s="18" t="s">
        <v>85</v>
      </c>
    </row>
    <row r="252" spans="2:65" s="1" customFormat="1" ht="11.25">
      <c r="B252" s="33"/>
      <c r="D252" s="146" t="s">
        <v>247</v>
      </c>
      <c r="F252" s="173" t="s">
        <v>2921</v>
      </c>
      <c r="H252" s="174">
        <v>127.002</v>
      </c>
      <c r="L252" s="33"/>
      <c r="M252" s="149"/>
      <c r="T252" s="54"/>
      <c r="AU252" s="18" t="s">
        <v>85</v>
      </c>
    </row>
    <row r="253" spans="2:65" s="1" customFormat="1" ht="16.5" customHeight="1">
      <c r="B253" s="33"/>
      <c r="C253" s="186" t="s">
        <v>445</v>
      </c>
      <c r="D253" s="186" t="s">
        <v>638</v>
      </c>
      <c r="E253" s="187" t="s">
        <v>1439</v>
      </c>
      <c r="F253" s="188" t="s">
        <v>1440</v>
      </c>
      <c r="G253" s="189" t="s">
        <v>181</v>
      </c>
      <c r="H253" s="190">
        <v>5.1999999999999998E-2</v>
      </c>
      <c r="I253" s="191"/>
      <c r="J253" s="192">
        <f>ROUND(I253*H253,2)</f>
        <v>0</v>
      </c>
      <c r="K253" s="188" t="s">
        <v>223</v>
      </c>
      <c r="L253" s="193"/>
      <c r="M253" s="194" t="s">
        <v>19</v>
      </c>
      <c r="N253" s="195" t="s">
        <v>46</v>
      </c>
      <c r="P253" s="142">
        <f>O253*H253</f>
        <v>0</v>
      </c>
      <c r="Q253" s="142">
        <v>1</v>
      </c>
      <c r="R253" s="142">
        <f>Q253*H253</f>
        <v>5.1999999999999998E-2</v>
      </c>
      <c r="S253" s="142">
        <v>0</v>
      </c>
      <c r="T253" s="143">
        <f>S253*H253</f>
        <v>0</v>
      </c>
      <c r="AR253" s="144" t="s">
        <v>510</v>
      </c>
      <c r="AT253" s="144" t="s">
        <v>638</v>
      </c>
      <c r="AU253" s="144" t="s">
        <v>85</v>
      </c>
      <c r="AY253" s="18" t="s">
        <v>218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8" t="s">
        <v>83</v>
      </c>
      <c r="BK253" s="145">
        <f>ROUND(I253*H253,2)</f>
        <v>0</v>
      </c>
      <c r="BL253" s="18" t="s">
        <v>375</v>
      </c>
      <c r="BM253" s="144" t="s">
        <v>2925</v>
      </c>
    </row>
    <row r="254" spans="2:65" s="1" customFormat="1" ht="11.25">
      <c r="B254" s="33"/>
      <c r="D254" s="146" t="s">
        <v>226</v>
      </c>
      <c r="F254" s="147" t="s">
        <v>1440</v>
      </c>
      <c r="I254" s="148"/>
      <c r="L254" s="33"/>
      <c r="M254" s="149"/>
      <c r="T254" s="54"/>
      <c r="AT254" s="18" t="s">
        <v>226</v>
      </c>
      <c r="AU254" s="18" t="s">
        <v>85</v>
      </c>
    </row>
    <row r="255" spans="2:65" s="13" customFormat="1" ht="11.25">
      <c r="B255" s="158"/>
      <c r="D255" s="146" t="s">
        <v>230</v>
      </c>
      <c r="E255" s="159" t="s">
        <v>19</v>
      </c>
      <c r="F255" s="160" t="s">
        <v>1092</v>
      </c>
      <c r="H255" s="161">
        <v>127.002</v>
      </c>
      <c r="I255" s="162"/>
      <c r="L255" s="158"/>
      <c r="M255" s="163"/>
      <c r="T255" s="164"/>
      <c r="AT255" s="159" t="s">
        <v>230</v>
      </c>
      <c r="AU255" s="159" t="s">
        <v>85</v>
      </c>
      <c r="AV255" s="13" t="s">
        <v>85</v>
      </c>
      <c r="AW255" s="13" t="s">
        <v>36</v>
      </c>
      <c r="AX255" s="13" t="s">
        <v>83</v>
      </c>
      <c r="AY255" s="159" t="s">
        <v>218</v>
      </c>
    </row>
    <row r="256" spans="2:65" s="1" customFormat="1" ht="11.25">
      <c r="B256" s="33"/>
      <c r="D256" s="146" t="s">
        <v>247</v>
      </c>
      <c r="F256" s="172" t="s">
        <v>1431</v>
      </c>
      <c r="L256" s="33"/>
      <c r="M256" s="149"/>
      <c r="T256" s="54"/>
      <c r="AU256" s="18" t="s">
        <v>85</v>
      </c>
    </row>
    <row r="257" spans="2:65" s="1" customFormat="1" ht="11.25">
      <c r="B257" s="33"/>
      <c r="D257" s="146" t="s">
        <v>247</v>
      </c>
      <c r="F257" s="173" t="s">
        <v>2859</v>
      </c>
      <c r="H257" s="174">
        <v>0</v>
      </c>
      <c r="L257" s="33"/>
      <c r="M257" s="149"/>
      <c r="T257" s="54"/>
      <c r="AU257" s="18" t="s">
        <v>85</v>
      </c>
    </row>
    <row r="258" spans="2:65" s="1" customFormat="1" ht="11.25">
      <c r="B258" s="33"/>
      <c r="D258" s="146" t="s">
        <v>247</v>
      </c>
      <c r="F258" s="173" t="s">
        <v>2921</v>
      </c>
      <c r="H258" s="174">
        <v>127.002</v>
      </c>
      <c r="L258" s="33"/>
      <c r="M258" s="149"/>
      <c r="T258" s="54"/>
      <c r="AU258" s="18" t="s">
        <v>85</v>
      </c>
    </row>
    <row r="259" spans="2:65" s="13" customFormat="1" ht="11.25">
      <c r="B259" s="158"/>
      <c r="D259" s="146" t="s">
        <v>230</v>
      </c>
      <c r="F259" s="160" t="s">
        <v>2926</v>
      </c>
      <c r="H259" s="161">
        <v>5.1999999999999998E-2</v>
      </c>
      <c r="I259" s="162"/>
      <c r="L259" s="158"/>
      <c r="M259" s="163"/>
      <c r="T259" s="164"/>
      <c r="AT259" s="159" t="s">
        <v>230</v>
      </c>
      <c r="AU259" s="159" t="s">
        <v>85</v>
      </c>
      <c r="AV259" s="13" t="s">
        <v>85</v>
      </c>
      <c r="AW259" s="13" t="s">
        <v>4</v>
      </c>
      <c r="AX259" s="13" t="s">
        <v>83</v>
      </c>
      <c r="AY259" s="159" t="s">
        <v>218</v>
      </c>
    </row>
    <row r="260" spans="2:65" s="1" customFormat="1" ht="16.5" customHeight="1">
      <c r="B260" s="33"/>
      <c r="C260" s="133" t="s">
        <v>453</v>
      </c>
      <c r="D260" s="133" t="s">
        <v>220</v>
      </c>
      <c r="E260" s="134" t="s">
        <v>1444</v>
      </c>
      <c r="F260" s="135" t="s">
        <v>1445</v>
      </c>
      <c r="G260" s="136" t="s">
        <v>181</v>
      </c>
      <c r="H260" s="137">
        <v>0.114</v>
      </c>
      <c r="I260" s="138"/>
      <c r="J260" s="139">
        <f>ROUND(I260*H260,2)</f>
        <v>0</v>
      </c>
      <c r="K260" s="135" t="s">
        <v>223</v>
      </c>
      <c r="L260" s="33"/>
      <c r="M260" s="140" t="s">
        <v>19</v>
      </c>
      <c r="N260" s="141" t="s">
        <v>46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375</v>
      </c>
      <c r="AT260" s="144" t="s">
        <v>220</v>
      </c>
      <c r="AU260" s="144" t="s">
        <v>85</v>
      </c>
      <c r="AY260" s="18" t="s">
        <v>218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8" t="s">
        <v>83</v>
      </c>
      <c r="BK260" s="145">
        <f>ROUND(I260*H260,2)</f>
        <v>0</v>
      </c>
      <c r="BL260" s="18" t="s">
        <v>375</v>
      </c>
      <c r="BM260" s="144" t="s">
        <v>2927</v>
      </c>
    </row>
    <row r="261" spans="2:65" s="1" customFormat="1" ht="19.5">
      <c r="B261" s="33"/>
      <c r="D261" s="146" t="s">
        <v>226</v>
      </c>
      <c r="F261" s="147" t="s">
        <v>1447</v>
      </c>
      <c r="I261" s="148"/>
      <c r="L261" s="33"/>
      <c r="M261" s="149"/>
      <c r="T261" s="54"/>
      <c r="AT261" s="18" t="s">
        <v>226</v>
      </c>
      <c r="AU261" s="18" t="s">
        <v>85</v>
      </c>
    </row>
    <row r="262" spans="2:65" s="1" customFormat="1" ht="11.25">
      <c r="B262" s="33"/>
      <c r="D262" s="150" t="s">
        <v>228</v>
      </c>
      <c r="F262" s="151" t="s">
        <v>1448</v>
      </c>
      <c r="I262" s="148"/>
      <c r="L262" s="33"/>
      <c r="M262" s="149"/>
      <c r="T262" s="54"/>
      <c r="AT262" s="18" t="s">
        <v>228</v>
      </c>
      <c r="AU262" s="18" t="s">
        <v>85</v>
      </c>
    </row>
    <row r="263" spans="2:65" s="11" customFormat="1" ht="22.9" customHeight="1">
      <c r="B263" s="121"/>
      <c r="D263" s="122" t="s">
        <v>74</v>
      </c>
      <c r="E263" s="131" t="s">
        <v>1841</v>
      </c>
      <c r="F263" s="131" t="s">
        <v>1842</v>
      </c>
      <c r="I263" s="124"/>
      <c r="J263" s="132">
        <f>BK263</f>
        <v>0</v>
      </c>
      <c r="L263" s="121"/>
      <c r="M263" s="126"/>
      <c r="P263" s="127">
        <f>SUM(P264:P275)</f>
        <v>0</v>
      </c>
      <c r="R263" s="127">
        <f>SUM(R264:R275)</f>
        <v>2.3108999999999998E-2</v>
      </c>
      <c r="T263" s="128">
        <f>SUM(T264:T275)</f>
        <v>0</v>
      </c>
      <c r="AR263" s="122" t="s">
        <v>85</v>
      </c>
      <c r="AT263" s="129" t="s">
        <v>74</v>
      </c>
      <c r="AU263" s="129" t="s">
        <v>83</v>
      </c>
      <c r="AY263" s="122" t="s">
        <v>218</v>
      </c>
      <c r="BK263" s="130">
        <f>SUM(BK264:BK275)</f>
        <v>0</v>
      </c>
    </row>
    <row r="264" spans="2:65" s="1" customFormat="1" ht="16.5" customHeight="1">
      <c r="B264" s="33"/>
      <c r="C264" s="133" t="s">
        <v>462</v>
      </c>
      <c r="D264" s="133" t="s">
        <v>220</v>
      </c>
      <c r="E264" s="134" t="s">
        <v>2928</v>
      </c>
      <c r="F264" s="135" t="s">
        <v>2929</v>
      </c>
      <c r="G264" s="136" t="s">
        <v>157</v>
      </c>
      <c r="H264" s="137">
        <v>4.5</v>
      </c>
      <c r="I264" s="138"/>
      <c r="J264" s="139">
        <f>ROUND(I264*H264,2)</f>
        <v>0</v>
      </c>
      <c r="K264" s="135" t="s">
        <v>19</v>
      </c>
      <c r="L264" s="33"/>
      <c r="M264" s="140" t="s">
        <v>19</v>
      </c>
      <c r="N264" s="141" t="s">
        <v>46</v>
      </c>
      <c r="P264" s="142">
        <f>O264*H264</f>
        <v>0</v>
      </c>
      <c r="Q264" s="142">
        <v>1.6800000000000001E-3</v>
      </c>
      <c r="R264" s="142">
        <f>Q264*H264</f>
        <v>7.5600000000000007E-3</v>
      </c>
      <c r="S264" s="142">
        <v>0</v>
      </c>
      <c r="T264" s="143">
        <f>S264*H264</f>
        <v>0</v>
      </c>
      <c r="AR264" s="144" t="s">
        <v>375</v>
      </c>
      <c r="AT264" s="144" t="s">
        <v>220</v>
      </c>
      <c r="AU264" s="144" t="s">
        <v>85</v>
      </c>
      <c r="AY264" s="18" t="s">
        <v>218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8" t="s">
        <v>83</v>
      </c>
      <c r="BK264" s="145">
        <f>ROUND(I264*H264,2)</f>
        <v>0</v>
      </c>
      <c r="BL264" s="18" t="s">
        <v>375</v>
      </c>
      <c r="BM264" s="144" t="s">
        <v>2930</v>
      </c>
    </row>
    <row r="265" spans="2:65" s="1" customFormat="1" ht="11.25">
      <c r="B265" s="33"/>
      <c r="D265" s="146" t="s">
        <v>226</v>
      </c>
      <c r="F265" s="147" t="s">
        <v>2931</v>
      </c>
      <c r="I265" s="148"/>
      <c r="L265" s="33"/>
      <c r="M265" s="149"/>
      <c r="T265" s="54"/>
      <c r="AT265" s="18" t="s">
        <v>226</v>
      </c>
      <c r="AU265" s="18" t="s">
        <v>85</v>
      </c>
    </row>
    <row r="266" spans="2:65" s="12" customFormat="1" ht="11.25">
      <c r="B266" s="152"/>
      <c r="D266" s="146" t="s">
        <v>230</v>
      </c>
      <c r="E266" s="153" t="s">
        <v>19</v>
      </c>
      <c r="F266" s="154" t="s">
        <v>2932</v>
      </c>
      <c r="H266" s="153" t="s">
        <v>19</v>
      </c>
      <c r="I266" s="155"/>
      <c r="L266" s="152"/>
      <c r="M266" s="156"/>
      <c r="T266" s="157"/>
      <c r="AT266" s="153" t="s">
        <v>230</v>
      </c>
      <c r="AU266" s="153" t="s">
        <v>85</v>
      </c>
      <c r="AV266" s="12" t="s">
        <v>83</v>
      </c>
      <c r="AW266" s="12" t="s">
        <v>36</v>
      </c>
      <c r="AX266" s="12" t="s">
        <v>75</v>
      </c>
      <c r="AY266" s="153" t="s">
        <v>218</v>
      </c>
    </row>
    <row r="267" spans="2:65" s="13" customFormat="1" ht="11.25">
      <c r="B267" s="158"/>
      <c r="D267" s="146" t="s">
        <v>230</v>
      </c>
      <c r="E267" s="159" t="s">
        <v>19</v>
      </c>
      <c r="F267" s="160" t="s">
        <v>2933</v>
      </c>
      <c r="H267" s="161">
        <v>4.5</v>
      </c>
      <c r="I267" s="162"/>
      <c r="L267" s="158"/>
      <c r="M267" s="163"/>
      <c r="T267" s="164"/>
      <c r="AT267" s="159" t="s">
        <v>230</v>
      </c>
      <c r="AU267" s="159" t="s">
        <v>85</v>
      </c>
      <c r="AV267" s="13" t="s">
        <v>85</v>
      </c>
      <c r="AW267" s="13" t="s">
        <v>36</v>
      </c>
      <c r="AX267" s="13" t="s">
        <v>83</v>
      </c>
      <c r="AY267" s="159" t="s">
        <v>218</v>
      </c>
    </row>
    <row r="268" spans="2:65" s="1" customFormat="1" ht="16.5" customHeight="1">
      <c r="B268" s="33"/>
      <c r="C268" s="133" t="s">
        <v>468</v>
      </c>
      <c r="D268" s="133" t="s">
        <v>220</v>
      </c>
      <c r="E268" s="134" t="s">
        <v>2504</v>
      </c>
      <c r="F268" s="135" t="s">
        <v>2505</v>
      </c>
      <c r="G268" s="136" t="s">
        <v>157</v>
      </c>
      <c r="H268" s="137">
        <v>10.95</v>
      </c>
      <c r="I268" s="138"/>
      <c r="J268" s="139">
        <f>ROUND(I268*H268,2)</f>
        <v>0</v>
      </c>
      <c r="K268" s="135" t="s">
        <v>223</v>
      </c>
      <c r="L268" s="33"/>
      <c r="M268" s="140" t="s">
        <v>19</v>
      </c>
      <c r="N268" s="141" t="s">
        <v>46</v>
      </c>
      <c r="P268" s="142">
        <f>O268*H268</f>
        <v>0</v>
      </c>
      <c r="Q268" s="142">
        <v>1.42E-3</v>
      </c>
      <c r="R268" s="142">
        <f>Q268*H268</f>
        <v>1.5548999999999999E-2</v>
      </c>
      <c r="S268" s="142">
        <v>0</v>
      </c>
      <c r="T268" s="143">
        <f>S268*H268</f>
        <v>0</v>
      </c>
      <c r="AR268" s="144" t="s">
        <v>375</v>
      </c>
      <c r="AT268" s="144" t="s">
        <v>220</v>
      </c>
      <c r="AU268" s="144" t="s">
        <v>85</v>
      </c>
      <c r="AY268" s="18" t="s">
        <v>218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8" t="s">
        <v>83</v>
      </c>
      <c r="BK268" s="145">
        <f>ROUND(I268*H268,2)</f>
        <v>0</v>
      </c>
      <c r="BL268" s="18" t="s">
        <v>375</v>
      </c>
      <c r="BM268" s="144" t="s">
        <v>2934</v>
      </c>
    </row>
    <row r="269" spans="2:65" s="1" customFormat="1" ht="11.25">
      <c r="B269" s="33"/>
      <c r="D269" s="146" t="s">
        <v>226</v>
      </c>
      <c r="F269" s="147" t="s">
        <v>2507</v>
      </c>
      <c r="I269" s="148"/>
      <c r="L269" s="33"/>
      <c r="M269" s="149"/>
      <c r="T269" s="54"/>
      <c r="AT269" s="18" t="s">
        <v>226</v>
      </c>
      <c r="AU269" s="18" t="s">
        <v>85</v>
      </c>
    </row>
    <row r="270" spans="2:65" s="1" customFormat="1" ht="11.25">
      <c r="B270" s="33"/>
      <c r="D270" s="150" t="s">
        <v>228</v>
      </c>
      <c r="F270" s="151" t="s">
        <v>2508</v>
      </c>
      <c r="I270" s="148"/>
      <c r="L270" s="33"/>
      <c r="M270" s="149"/>
      <c r="T270" s="54"/>
      <c r="AT270" s="18" t="s">
        <v>228</v>
      </c>
      <c r="AU270" s="18" t="s">
        <v>85</v>
      </c>
    </row>
    <row r="271" spans="2:65" s="12" customFormat="1" ht="11.25">
      <c r="B271" s="152"/>
      <c r="D271" s="146" t="s">
        <v>230</v>
      </c>
      <c r="E271" s="153" t="s">
        <v>19</v>
      </c>
      <c r="F271" s="154" t="s">
        <v>2932</v>
      </c>
      <c r="H271" s="153" t="s">
        <v>19</v>
      </c>
      <c r="I271" s="155"/>
      <c r="L271" s="152"/>
      <c r="M271" s="156"/>
      <c r="T271" s="157"/>
      <c r="AT271" s="153" t="s">
        <v>230</v>
      </c>
      <c r="AU271" s="153" t="s">
        <v>85</v>
      </c>
      <c r="AV271" s="12" t="s">
        <v>83</v>
      </c>
      <c r="AW271" s="12" t="s">
        <v>36</v>
      </c>
      <c r="AX271" s="12" t="s">
        <v>75</v>
      </c>
      <c r="AY271" s="153" t="s">
        <v>218</v>
      </c>
    </row>
    <row r="272" spans="2:65" s="13" customFormat="1" ht="11.25">
      <c r="B272" s="158"/>
      <c r="D272" s="146" t="s">
        <v>230</v>
      </c>
      <c r="E272" s="159" t="s">
        <v>19</v>
      </c>
      <c r="F272" s="160" t="s">
        <v>2935</v>
      </c>
      <c r="H272" s="161">
        <v>10.95</v>
      </c>
      <c r="I272" s="162"/>
      <c r="L272" s="158"/>
      <c r="M272" s="163"/>
      <c r="T272" s="164"/>
      <c r="AT272" s="159" t="s">
        <v>230</v>
      </c>
      <c r="AU272" s="159" t="s">
        <v>85</v>
      </c>
      <c r="AV272" s="13" t="s">
        <v>85</v>
      </c>
      <c r="AW272" s="13" t="s">
        <v>36</v>
      </c>
      <c r="AX272" s="13" t="s">
        <v>83</v>
      </c>
      <c r="AY272" s="159" t="s">
        <v>218</v>
      </c>
    </row>
    <row r="273" spans="2:65" s="1" customFormat="1" ht="16.5" customHeight="1">
      <c r="B273" s="33"/>
      <c r="C273" s="133" t="s">
        <v>475</v>
      </c>
      <c r="D273" s="133" t="s">
        <v>220</v>
      </c>
      <c r="E273" s="134" t="s">
        <v>2936</v>
      </c>
      <c r="F273" s="135" t="s">
        <v>2937</v>
      </c>
      <c r="G273" s="136" t="s">
        <v>181</v>
      </c>
      <c r="H273" s="137">
        <v>2.3E-2</v>
      </c>
      <c r="I273" s="138"/>
      <c r="J273" s="139">
        <f>ROUND(I273*H273,2)</f>
        <v>0</v>
      </c>
      <c r="K273" s="135" t="s">
        <v>223</v>
      </c>
      <c r="L273" s="33"/>
      <c r="M273" s="140" t="s">
        <v>19</v>
      </c>
      <c r="N273" s="141" t="s">
        <v>46</v>
      </c>
      <c r="P273" s="142">
        <f>O273*H273</f>
        <v>0</v>
      </c>
      <c r="Q273" s="142">
        <v>0</v>
      </c>
      <c r="R273" s="142">
        <f>Q273*H273</f>
        <v>0</v>
      </c>
      <c r="S273" s="142">
        <v>0</v>
      </c>
      <c r="T273" s="143">
        <f>S273*H273</f>
        <v>0</v>
      </c>
      <c r="AR273" s="144" t="s">
        <v>375</v>
      </c>
      <c r="AT273" s="144" t="s">
        <v>220</v>
      </c>
      <c r="AU273" s="144" t="s">
        <v>85</v>
      </c>
      <c r="AY273" s="18" t="s">
        <v>218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8" t="s">
        <v>83</v>
      </c>
      <c r="BK273" s="145">
        <f>ROUND(I273*H273,2)</f>
        <v>0</v>
      </c>
      <c r="BL273" s="18" t="s">
        <v>375</v>
      </c>
      <c r="BM273" s="144" t="s">
        <v>2938</v>
      </c>
    </row>
    <row r="274" spans="2:65" s="1" customFormat="1" ht="19.5">
      <c r="B274" s="33"/>
      <c r="D274" s="146" t="s">
        <v>226</v>
      </c>
      <c r="F274" s="147" t="s">
        <v>2939</v>
      </c>
      <c r="I274" s="148"/>
      <c r="L274" s="33"/>
      <c r="M274" s="149"/>
      <c r="T274" s="54"/>
      <c r="AT274" s="18" t="s">
        <v>226</v>
      </c>
      <c r="AU274" s="18" t="s">
        <v>85</v>
      </c>
    </row>
    <row r="275" spans="2:65" s="1" customFormat="1" ht="11.25">
      <c r="B275" s="33"/>
      <c r="D275" s="150" t="s">
        <v>228</v>
      </c>
      <c r="F275" s="151" t="s">
        <v>2940</v>
      </c>
      <c r="I275" s="148"/>
      <c r="L275" s="33"/>
      <c r="M275" s="149"/>
      <c r="T275" s="54"/>
      <c r="AT275" s="18" t="s">
        <v>228</v>
      </c>
      <c r="AU275" s="18" t="s">
        <v>85</v>
      </c>
    </row>
    <row r="276" spans="2:65" s="11" customFormat="1" ht="22.9" customHeight="1">
      <c r="B276" s="121"/>
      <c r="D276" s="122" t="s">
        <v>74</v>
      </c>
      <c r="E276" s="131" t="s">
        <v>518</v>
      </c>
      <c r="F276" s="131" t="s">
        <v>519</v>
      </c>
      <c r="I276" s="124"/>
      <c r="J276" s="132">
        <f>BK276</f>
        <v>0</v>
      </c>
      <c r="L276" s="121"/>
      <c r="M276" s="126"/>
      <c r="P276" s="127">
        <f>SUM(P277:P298)</f>
        <v>0</v>
      </c>
      <c r="R276" s="127">
        <f>SUM(R277:R298)</f>
        <v>0.36977950000000004</v>
      </c>
      <c r="T276" s="128">
        <f>SUM(T277:T298)</f>
        <v>0</v>
      </c>
      <c r="AR276" s="122" t="s">
        <v>85</v>
      </c>
      <c r="AT276" s="129" t="s">
        <v>74</v>
      </c>
      <c r="AU276" s="129" t="s">
        <v>83</v>
      </c>
      <c r="AY276" s="122" t="s">
        <v>218</v>
      </c>
      <c r="BK276" s="130">
        <f>SUM(BK277:BK298)</f>
        <v>0</v>
      </c>
    </row>
    <row r="277" spans="2:65" s="1" customFormat="1" ht="16.5" customHeight="1">
      <c r="B277" s="33"/>
      <c r="C277" s="133" t="s">
        <v>487</v>
      </c>
      <c r="D277" s="133" t="s">
        <v>220</v>
      </c>
      <c r="E277" s="134" t="s">
        <v>2152</v>
      </c>
      <c r="F277" s="135" t="s">
        <v>2153</v>
      </c>
      <c r="G277" s="136" t="s">
        <v>161</v>
      </c>
      <c r="H277" s="137">
        <v>12.7</v>
      </c>
      <c r="I277" s="138"/>
      <c r="J277" s="139">
        <f>ROUND(I277*H277,2)</f>
        <v>0</v>
      </c>
      <c r="K277" s="135" t="s">
        <v>223</v>
      </c>
      <c r="L277" s="33"/>
      <c r="M277" s="140" t="s">
        <v>19</v>
      </c>
      <c r="N277" s="141" t="s">
        <v>46</v>
      </c>
      <c r="P277" s="142">
        <f>O277*H277</f>
        <v>0</v>
      </c>
      <c r="Q277" s="142">
        <v>6.0000000000000002E-5</v>
      </c>
      <c r="R277" s="142">
        <f>Q277*H277</f>
        <v>7.6199999999999998E-4</v>
      </c>
      <c r="S277" s="142">
        <v>0</v>
      </c>
      <c r="T277" s="143">
        <f>S277*H277</f>
        <v>0</v>
      </c>
      <c r="AR277" s="144" t="s">
        <v>375</v>
      </c>
      <c r="AT277" s="144" t="s">
        <v>220</v>
      </c>
      <c r="AU277" s="144" t="s">
        <v>85</v>
      </c>
      <c r="AY277" s="18" t="s">
        <v>218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8" t="s">
        <v>83</v>
      </c>
      <c r="BK277" s="145">
        <f>ROUND(I277*H277,2)</f>
        <v>0</v>
      </c>
      <c r="BL277" s="18" t="s">
        <v>375</v>
      </c>
      <c r="BM277" s="144" t="s">
        <v>2941</v>
      </c>
    </row>
    <row r="278" spans="2:65" s="1" customFormat="1" ht="11.25">
      <c r="B278" s="33"/>
      <c r="D278" s="146" t="s">
        <v>226</v>
      </c>
      <c r="F278" s="147" t="s">
        <v>2155</v>
      </c>
      <c r="I278" s="148"/>
      <c r="L278" s="33"/>
      <c r="M278" s="149"/>
      <c r="T278" s="54"/>
      <c r="AT278" s="18" t="s">
        <v>226</v>
      </c>
      <c r="AU278" s="18" t="s">
        <v>85</v>
      </c>
    </row>
    <row r="279" spans="2:65" s="1" customFormat="1" ht="11.25">
      <c r="B279" s="33"/>
      <c r="D279" s="150" t="s">
        <v>228</v>
      </c>
      <c r="F279" s="151" t="s">
        <v>2156</v>
      </c>
      <c r="I279" s="148"/>
      <c r="L279" s="33"/>
      <c r="M279" s="149"/>
      <c r="T279" s="54"/>
      <c r="AT279" s="18" t="s">
        <v>228</v>
      </c>
      <c r="AU279" s="18" t="s">
        <v>85</v>
      </c>
    </row>
    <row r="280" spans="2:65" s="12" customFormat="1" ht="11.25">
      <c r="B280" s="152"/>
      <c r="D280" s="146" t="s">
        <v>230</v>
      </c>
      <c r="E280" s="153" t="s">
        <v>19</v>
      </c>
      <c r="F280" s="154" t="s">
        <v>2827</v>
      </c>
      <c r="H280" s="153" t="s">
        <v>19</v>
      </c>
      <c r="I280" s="155"/>
      <c r="L280" s="152"/>
      <c r="M280" s="156"/>
      <c r="T280" s="157"/>
      <c r="AT280" s="153" t="s">
        <v>230</v>
      </c>
      <c r="AU280" s="153" t="s">
        <v>85</v>
      </c>
      <c r="AV280" s="12" t="s">
        <v>83</v>
      </c>
      <c r="AW280" s="12" t="s">
        <v>36</v>
      </c>
      <c r="AX280" s="12" t="s">
        <v>75</v>
      </c>
      <c r="AY280" s="153" t="s">
        <v>218</v>
      </c>
    </row>
    <row r="281" spans="2:65" s="13" customFormat="1" ht="11.25">
      <c r="B281" s="158"/>
      <c r="D281" s="146" t="s">
        <v>230</v>
      </c>
      <c r="E281" s="159" t="s">
        <v>19</v>
      </c>
      <c r="F281" s="160" t="s">
        <v>2828</v>
      </c>
      <c r="H281" s="161">
        <v>12.7</v>
      </c>
      <c r="I281" s="162"/>
      <c r="L281" s="158"/>
      <c r="M281" s="163"/>
      <c r="T281" s="164"/>
      <c r="AT281" s="159" t="s">
        <v>230</v>
      </c>
      <c r="AU281" s="159" t="s">
        <v>85</v>
      </c>
      <c r="AV281" s="13" t="s">
        <v>85</v>
      </c>
      <c r="AW281" s="13" t="s">
        <v>36</v>
      </c>
      <c r="AX281" s="13" t="s">
        <v>83</v>
      </c>
      <c r="AY281" s="159" t="s">
        <v>218</v>
      </c>
    </row>
    <row r="282" spans="2:65" s="1" customFormat="1" ht="16.5" customHeight="1">
      <c r="B282" s="33"/>
      <c r="C282" s="186" t="s">
        <v>498</v>
      </c>
      <c r="D282" s="186" t="s">
        <v>638</v>
      </c>
      <c r="E282" s="187" t="s">
        <v>2162</v>
      </c>
      <c r="F282" s="188" t="s">
        <v>2163</v>
      </c>
      <c r="G282" s="189" t="s">
        <v>161</v>
      </c>
      <c r="H282" s="190">
        <v>12.7</v>
      </c>
      <c r="I282" s="191"/>
      <c r="J282" s="192">
        <f>ROUND(I282*H282,2)</f>
        <v>0</v>
      </c>
      <c r="K282" s="188" t="s">
        <v>19</v>
      </c>
      <c r="L282" s="193"/>
      <c r="M282" s="194" t="s">
        <v>19</v>
      </c>
      <c r="N282" s="195" t="s">
        <v>46</v>
      </c>
      <c r="P282" s="142">
        <f>O282*H282</f>
        <v>0</v>
      </c>
      <c r="Q282" s="142">
        <v>1E-3</v>
      </c>
      <c r="R282" s="142">
        <f>Q282*H282</f>
        <v>1.2699999999999999E-2</v>
      </c>
      <c r="S282" s="142">
        <v>0</v>
      </c>
      <c r="T282" s="143">
        <f>S282*H282</f>
        <v>0</v>
      </c>
      <c r="AR282" s="144" t="s">
        <v>510</v>
      </c>
      <c r="AT282" s="144" t="s">
        <v>638</v>
      </c>
      <c r="AU282" s="144" t="s">
        <v>85</v>
      </c>
      <c r="AY282" s="18" t="s">
        <v>218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8" t="s">
        <v>83</v>
      </c>
      <c r="BK282" s="145">
        <f>ROUND(I282*H282,2)</f>
        <v>0</v>
      </c>
      <c r="BL282" s="18" t="s">
        <v>375</v>
      </c>
      <c r="BM282" s="144" t="s">
        <v>2942</v>
      </c>
    </row>
    <row r="283" spans="2:65" s="1" customFormat="1" ht="11.25">
      <c r="B283" s="33"/>
      <c r="D283" s="146" t="s">
        <v>226</v>
      </c>
      <c r="F283" s="147" t="s">
        <v>2163</v>
      </c>
      <c r="I283" s="148"/>
      <c r="L283" s="33"/>
      <c r="M283" s="149"/>
      <c r="T283" s="54"/>
      <c r="AT283" s="18" t="s">
        <v>226</v>
      </c>
      <c r="AU283" s="18" t="s">
        <v>85</v>
      </c>
    </row>
    <row r="284" spans="2:65" s="13" customFormat="1" ht="11.25">
      <c r="B284" s="158"/>
      <c r="D284" s="146" t="s">
        <v>230</v>
      </c>
      <c r="E284" s="159" t="s">
        <v>19</v>
      </c>
      <c r="F284" s="160" t="s">
        <v>2828</v>
      </c>
      <c r="H284" s="161">
        <v>12.7</v>
      </c>
      <c r="I284" s="162"/>
      <c r="L284" s="158"/>
      <c r="M284" s="163"/>
      <c r="T284" s="164"/>
      <c r="AT284" s="159" t="s">
        <v>230</v>
      </c>
      <c r="AU284" s="159" t="s">
        <v>85</v>
      </c>
      <c r="AV284" s="13" t="s">
        <v>85</v>
      </c>
      <c r="AW284" s="13" t="s">
        <v>36</v>
      </c>
      <c r="AX284" s="13" t="s">
        <v>83</v>
      </c>
      <c r="AY284" s="159" t="s">
        <v>218</v>
      </c>
    </row>
    <row r="285" spans="2:65" s="1" customFormat="1" ht="16.5" customHeight="1">
      <c r="B285" s="33"/>
      <c r="C285" s="133" t="s">
        <v>504</v>
      </c>
      <c r="D285" s="133" t="s">
        <v>220</v>
      </c>
      <c r="E285" s="134" t="s">
        <v>2176</v>
      </c>
      <c r="F285" s="135" t="s">
        <v>2177</v>
      </c>
      <c r="G285" s="136" t="s">
        <v>161</v>
      </c>
      <c r="H285" s="137">
        <v>339.35</v>
      </c>
      <c r="I285" s="138"/>
      <c r="J285" s="139">
        <f>ROUND(I285*H285,2)</f>
        <v>0</v>
      </c>
      <c r="K285" s="135" t="s">
        <v>223</v>
      </c>
      <c r="L285" s="33"/>
      <c r="M285" s="140" t="s">
        <v>19</v>
      </c>
      <c r="N285" s="141" t="s">
        <v>46</v>
      </c>
      <c r="P285" s="142">
        <f>O285*H285</f>
        <v>0</v>
      </c>
      <c r="Q285" s="142">
        <v>5.0000000000000002E-5</v>
      </c>
      <c r="R285" s="142">
        <f>Q285*H285</f>
        <v>1.6967500000000003E-2</v>
      </c>
      <c r="S285" s="142">
        <v>0</v>
      </c>
      <c r="T285" s="143">
        <f>S285*H285</f>
        <v>0</v>
      </c>
      <c r="AR285" s="144" t="s">
        <v>375</v>
      </c>
      <c r="AT285" s="144" t="s">
        <v>220</v>
      </c>
      <c r="AU285" s="144" t="s">
        <v>85</v>
      </c>
      <c r="AY285" s="18" t="s">
        <v>218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8" t="s">
        <v>83</v>
      </c>
      <c r="BK285" s="145">
        <f>ROUND(I285*H285,2)</f>
        <v>0</v>
      </c>
      <c r="BL285" s="18" t="s">
        <v>375</v>
      </c>
      <c r="BM285" s="144" t="s">
        <v>2943</v>
      </c>
    </row>
    <row r="286" spans="2:65" s="1" customFormat="1" ht="11.25">
      <c r="B286" s="33"/>
      <c r="D286" s="146" t="s">
        <v>226</v>
      </c>
      <c r="F286" s="147" t="s">
        <v>2179</v>
      </c>
      <c r="I286" s="148"/>
      <c r="L286" s="33"/>
      <c r="M286" s="149"/>
      <c r="T286" s="54"/>
      <c r="AT286" s="18" t="s">
        <v>226</v>
      </c>
      <c r="AU286" s="18" t="s">
        <v>85</v>
      </c>
    </row>
    <row r="287" spans="2:65" s="1" customFormat="1" ht="11.25">
      <c r="B287" s="33"/>
      <c r="D287" s="150" t="s">
        <v>228</v>
      </c>
      <c r="F287" s="151" t="s">
        <v>2180</v>
      </c>
      <c r="I287" s="148"/>
      <c r="L287" s="33"/>
      <c r="M287" s="149"/>
      <c r="T287" s="54"/>
      <c r="AT287" s="18" t="s">
        <v>228</v>
      </c>
      <c r="AU287" s="18" t="s">
        <v>85</v>
      </c>
    </row>
    <row r="288" spans="2:65" s="13" customFormat="1" ht="11.25">
      <c r="B288" s="158"/>
      <c r="D288" s="146" t="s">
        <v>230</v>
      </c>
      <c r="E288" s="159" t="s">
        <v>19</v>
      </c>
      <c r="F288" s="160" t="s">
        <v>2842</v>
      </c>
      <c r="H288" s="161">
        <v>339.35</v>
      </c>
      <c r="I288" s="162"/>
      <c r="L288" s="158"/>
      <c r="M288" s="163"/>
      <c r="T288" s="164"/>
      <c r="AT288" s="159" t="s">
        <v>230</v>
      </c>
      <c r="AU288" s="159" t="s">
        <v>85</v>
      </c>
      <c r="AV288" s="13" t="s">
        <v>85</v>
      </c>
      <c r="AW288" s="13" t="s">
        <v>36</v>
      </c>
      <c r="AX288" s="13" t="s">
        <v>83</v>
      </c>
      <c r="AY288" s="159" t="s">
        <v>218</v>
      </c>
    </row>
    <row r="289" spans="2:65" s="1" customFormat="1" ht="11.25">
      <c r="B289" s="33"/>
      <c r="D289" s="146" t="s">
        <v>247</v>
      </c>
      <c r="F289" s="172" t="s">
        <v>2944</v>
      </c>
      <c r="L289" s="33"/>
      <c r="M289" s="149"/>
      <c r="T289" s="54"/>
      <c r="AU289" s="18" t="s">
        <v>85</v>
      </c>
    </row>
    <row r="290" spans="2:65" s="1" customFormat="1" ht="11.25">
      <c r="B290" s="33"/>
      <c r="D290" s="146" t="s">
        <v>247</v>
      </c>
      <c r="F290" s="173" t="s">
        <v>2945</v>
      </c>
      <c r="H290" s="174">
        <v>0</v>
      </c>
      <c r="L290" s="33"/>
      <c r="M290" s="149"/>
      <c r="T290" s="54"/>
      <c r="AU290" s="18" t="s">
        <v>85</v>
      </c>
    </row>
    <row r="291" spans="2:65" s="1" customFormat="1" ht="11.25">
      <c r="B291" s="33"/>
      <c r="D291" s="146" t="s">
        <v>247</v>
      </c>
      <c r="F291" s="173" t="s">
        <v>2946</v>
      </c>
      <c r="H291" s="174">
        <v>339.35</v>
      </c>
      <c r="L291" s="33"/>
      <c r="M291" s="149"/>
      <c r="T291" s="54"/>
      <c r="AU291" s="18" t="s">
        <v>85</v>
      </c>
    </row>
    <row r="292" spans="2:65" s="1" customFormat="1" ht="16.5" customHeight="1">
      <c r="B292" s="33"/>
      <c r="C292" s="186" t="s">
        <v>510</v>
      </c>
      <c r="D292" s="186" t="s">
        <v>638</v>
      </c>
      <c r="E292" s="187" t="s">
        <v>2947</v>
      </c>
      <c r="F292" s="188" t="s">
        <v>2948</v>
      </c>
      <c r="G292" s="189" t="s">
        <v>161</v>
      </c>
      <c r="H292" s="190">
        <v>339.35</v>
      </c>
      <c r="I292" s="191"/>
      <c r="J292" s="192">
        <f>ROUND(I292*H292,2)</f>
        <v>0</v>
      </c>
      <c r="K292" s="188" t="s">
        <v>19</v>
      </c>
      <c r="L292" s="193"/>
      <c r="M292" s="194" t="s">
        <v>19</v>
      </c>
      <c r="N292" s="195" t="s">
        <v>46</v>
      </c>
      <c r="P292" s="142">
        <f>O292*H292</f>
        <v>0</v>
      </c>
      <c r="Q292" s="142">
        <v>1E-3</v>
      </c>
      <c r="R292" s="142">
        <f>Q292*H292</f>
        <v>0.33935000000000004</v>
      </c>
      <c r="S292" s="142">
        <v>0</v>
      </c>
      <c r="T292" s="143">
        <f>S292*H292</f>
        <v>0</v>
      </c>
      <c r="AR292" s="144" t="s">
        <v>510</v>
      </c>
      <c r="AT292" s="144" t="s">
        <v>638</v>
      </c>
      <c r="AU292" s="144" t="s">
        <v>85</v>
      </c>
      <c r="AY292" s="18" t="s">
        <v>218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8" t="s">
        <v>83</v>
      </c>
      <c r="BK292" s="145">
        <f>ROUND(I292*H292,2)</f>
        <v>0</v>
      </c>
      <c r="BL292" s="18" t="s">
        <v>375</v>
      </c>
      <c r="BM292" s="144" t="s">
        <v>2949</v>
      </c>
    </row>
    <row r="293" spans="2:65" s="1" customFormat="1" ht="19.5">
      <c r="B293" s="33"/>
      <c r="D293" s="146" t="s">
        <v>226</v>
      </c>
      <c r="F293" s="147" t="s">
        <v>2950</v>
      </c>
      <c r="I293" s="148"/>
      <c r="L293" s="33"/>
      <c r="M293" s="149"/>
      <c r="T293" s="54"/>
      <c r="AT293" s="18" t="s">
        <v>226</v>
      </c>
      <c r="AU293" s="18" t="s">
        <v>85</v>
      </c>
    </row>
    <row r="294" spans="2:65" s="12" customFormat="1" ht="11.25">
      <c r="B294" s="152"/>
      <c r="D294" s="146" t="s">
        <v>230</v>
      </c>
      <c r="E294" s="153" t="s">
        <v>19</v>
      </c>
      <c r="F294" s="154" t="s">
        <v>2945</v>
      </c>
      <c r="H294" s="153" t="s">
        <v>19</v>
      </c>
      <c r="I294" s="155"/>
      <c r="L294" s="152"/>
      <c r="M294" s="156"/>
      <c r="T294" s="157"/>
      <c r="AT294" s="153" t="s">
        <v>230</v>
      </c>
      <c r="AU294" s="153" t="s">
        <v>85</v>
      </c>
      <c r="AV294" s="12" t="s">
        <v>83</v>
      </c>
      <c r="AW294" s="12" t="s">
        <v>36</v>
      </c>
      <c r="AX294" s="12" t="s">
        <v>75</v>
      </c>
      <c r="AY294" s="153" t="s">
        <v>218</v>
      </c>
    </row>
    <row r="295" spans="2:65" s="13" customFormat="1" ht="11.25">
      <c r="B295" s="158"/>
      <c r="D295" s="146" t="s">
        <v>230</v>
      </c>
      <c r="E295" s="159" t="s">
        <v>2842</v>
      </c>
      <c r="F295" s="160" t="s">
        <v>2946</v>
      </c>
      <c r="H295" s="161">
        <v>339.35</v>
      </c>
      <c r="I295" s="162"/>
      <c r="L295" s="158"/>
      <c r="M295" s="163"/>
      <c r="T295" s="164"/>
      <c r="AT295" s="159" t="s">
        <v>230</v>
      </c>
      <c r="AU295" s="159" t="s">
        <v>85</v>
      </c>
      <c r="AV295" s="13" t="s">
        <v>85</v>
      </c>
      <c r="AW295" s="13" t="s">
        <v>36</v>
      </c>
      <c r="AX295" s="13" t="s">
        <v>83</v>
      </c>
      <c r="AY295" s="159" t="s">
        <v>218</v>
      </c>
    </row>
    <row r="296" spans="2:65" s="1" customFormat="1" ht="16.5" customHeight="1">
      <c r="B296" s="33"/>
      <c r="C296" s="133" t="s">
        <v>520</v>
      </c>
      <c r="D296" s="133" t="s">
        <v>220</v>
      </c>
      <c r="E296" s="134" t="s">
        <v>1488</v>
      </c>
      <c r="F296" s="135" t="s">
        <v>1489</v>
      </c>
      <c r="G296" s="136" t="s">
        <v>181</v>
      </c>
      <c r="H296" s="137">
        <v>0.37</v>
      </c>
      <c r="I296" s="138"/>
      <c r="J296" s="139">
        <f>ROUND(I296*H296,2)</f>
        <v>0</v>
      </c>
      <c r="K296" s="135" t="s">
        <v>223</v>
      </c>
      <c r="L296" s="33"/>
      <c r="M296" s="140" t="s">
        <v>19</v>
      </c>
      <c r="N296" s="141" t="s">
        <v>46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375</v>
      </c>
      <c r="AT296" s="144" t="s">
        <v>220</v>
      </c>
      <c r="AU296" s="144" t="s">
        <v>85</v>
      </c>
      <c r="AY296" s="18" t="s">
        <v>218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8" t="s">
        <v>83</v>
      </c>
      <c r="BK296" s="145">
        <f>ROUND(I296*H296,2)</f>
        <v>0</v>
      </c>
      <c r="BL296" s="18" t="s">
        <v>375</v>
      </c>
      <c r="BM296" s="144" t="s">
        <v>2951</v>
      </c>
    </row>
    <row r="297" spans="2:65" s="1" customFormat="1" ht="19.5">
      <c r="B297" s="33"/>
      <c r="D297" s="146" t="s">
        <v>226</v>
      </c>
      <c r="F297" s="147" t="s">
        <v>1491</v>
      </c>
      <c r="I297" s="148"/>
      <c r="L297" s="33"/>
      <c r="M297" s="149"/>
      <c r="T297" s="54"/>
      <c r="AT297" s="18" t="s">
        <v>226</v>
      </c>
      <c r="AU297" s="18" t="s">
        <v>85</v>
      </c>
    </row>
    <row r="298" spans="2:65" s="1" customFormat="1" ht="11.25">
      <c r="B298" s="33"/>
      <c r="D298" s="150" t="s">
        <v>228</v>
      </c>
      <c r="F298" s="151" t="s">
        <v>1492</v>
      </c>
      <c r="I298" s="148"/>
      <c r="L298" s="33"/>
      <c r="M298" s="198"/>
      <c r="N298" s="199"/>
      <c r="O298" s="199"/>
      <c r="P298" s="199"/>
      <c r="Q298" s="199"/>
      <c r="R298" s="199"/>
      <c r="S298" s="199"/>
      <c r="T298" s="200"/>
      <c r="AT298" s="18" t="s">
        <v>228</v>
      </c>
      <c r="AU298" s="18" t="s">
        <v>85</v>
      </c>
    </row>
    <row r="299" spans="2:65" s="1" customFormat="1" ht="6.95" customHeight="1">
      <c r="B299" s="42"/>
      <c r="C299" s="43"/>
      <c r="D299" s="43"/>
      <c r="E299" s="43"/>
      <c r="F299" s="43"/>
      <c r="G299" s="43"/>
      <c r="H299" s="43"/>
      <c r="I299" s="43"/>
      <c r="J299" s="43"/>
      <c r="K299" s="43"/>
      <c r="L299" s="33"/>
    </row>
  </sheetData>
  <sheetProtection algorithmName="SHA-512" hashValue="lzzDh1JH+xM4mmVUvxFMKBRWpaq+yUYRpdRHNHhDou+jARqPKnspVfjXfrnUaw4ErvWyDcQN0S4ZSWsZofvf4w==" saltValue="3pOHcDUXtK/29QHM87eyVxzGRTtM/GrSP/N844JRyMVEIPhsK0CuPOumok8fDRSot0rJk3+eglVRTOUKFEeB+A==" spinCount="100000" sheet="1" objects="1" scenarios="1" formatColumns="0" formatRows="0" autoFilter="0"/>
  <autoFilter ref="C93:K298" xr:uid="{00000000-0009-0000-0000-00000B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103" r:id="rId1" xr:uid="{00000000-0004-0000-0B00-000000000000}"/>
    <hyperlink ref="F113" r:id="rId2" xr:uid="{00000000-0004-0000-0B00-000001000000}"/>
    <hyperlink ref="F122" r:id="rId3" xr:uid="{00000000-0004-0000-0B00-000002000000}"/>
    <hyperlink ref="F132" r:id="rId4" xr:uid="{00000000-0004-0000-0B00-000003000000}"/>
    <hyperlink ref="F144" r:id="rId5" xr:uid="{00000000-0004-0000-0B00-000004000000}"/>
    <hyperlink ref="F151" r:id="rId6" xr:uid="{00000000-0004-0000-0B00-000005000000}"/>
    <hyperlink ref="F157" r:id="rId7" xr:uid="{00000000-0004-0000-0B00-000006000000}"/>
    <hyperlink ref="F165" r:id="rId8" xr:uid="{00000000-0004-0000-0B00-000007000000}"/>
    <hyperlink ref="F171" r:id="rId9" xr:uid="{00000000-0004-0000-0B00-000008000000}"/>
    <hyperlink ref="F179" r:id="rId10" xr:uid="{00000000-0004-0000-0B00-000009000000}"/>
    <hyperlink ref="F191" r:id="rId11" xr:uid="{00000000-0004-0000-0B00-00000A000000}"/>
    <hyperlink ref="F210" r:id="rId12" xr:uid="{00000000-0004-0000-0B00-00000B000000}"/>
    <hyperlink ref="F222" r:id="rId13" xr:uid="{00000000-0004-0000-0B00-00000C000000}"/>
    <hyperlink ref="F236" r:id="rId14" xr:uid="{00000000-0004-0000-0B00-00000D000000}"/>
    <hyperlink ref="F248" r:id="rId15" xr:uid="{00000000-0004-0000-0B00-00000E000000}"/>
    <hyperlink ref="F262" r:id="rId16" xr:uid="{00000000-0004-0000-0B00-00000F000000}"/>
    <hyperlink ref="F270" r:id="rId17" xr:uid="{00000000-0004-0000-0B00-000010000000}"/>
    <hyperlink ref="F275" r:id="rId18" xr:uid="{00000000-0004-0000-0B00-000011000000}"/>
    <hyperlink ref="F279" r:id="rId19" xr:uid="{00000000-0004-0000-0B00-000012000000}"/>
    <hyperlink ref="F287" r:id="rId20" xr:uid="{00000000-0004-0000-0B00-000013000000}"/>
    <hyperlink ref="F298" r:id="rId21" xr:uid="{00000000-0004-0000-0B00-00001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2"/>
  <headerFooter>
    <oddFooter>&amp;CStrana &amp;P z &amp;N</oddFooter>
  </headerFooter>
  <drawing r:id="rId2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126</v>
      </c>
      <c r="AZ2" s="91" t="s">
        <v>2952</v>
      </c>
      <c r="BA2" s="91" t="s">
        <v>2952</v>
      </c>
      <c r="BB2" s="91" t="s">
        <v>151</v>
      </c>
      <c r="BC2" s="91" t="s">
        <v>2953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2954</v>
      </c>
      <c r="BA3" s="91" t="s">
        <v>2954</v>
      </c>
      <c r="BB3" s="91" t="s">
        <v>157</v>
      </c>
      <c r="BC3" s="91" t="s">
        <v>2955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56" ht="12" customHeight="1">
      <c r="B8" s="21"/>
      <c r="D8" s="28" t="s">
        <v>166</v>
      </c>
      <c r="L8" s="21"/>
    </row>
    <row r="9" spans="2:56" s="1" customFormat="1" ht="16.5" customHeight="1">
      <c r="B9" s="33"/>
      <c r="E9" s="336" t="s">
        <v>878</v>
      </c>
      <c r="F9" s="338"/>
      <c r="G9" s="338"/>
      <c r="H9" s="338"/>
      <c r="L9" s="33"/>
    </row>
    <row r="10" spans="2:56" s="1" customFormat="1" ht="12" customHeight="1">
      <c r="B10" s="33"/>
      <c r="D10" s="28" t="s">
        <v>879</v>
      </c>
      <c r="L10" s="33"/>
    </row>
    <row r="11" spans="2:56" s="1" customFormat="1" ht="16.5" customHeight="1">
      <c r="B11" s="33"/>
      <c r="E11" s="299" t="s">
        <v>2956</v>
      </c>
      <c r="F11" s="338"/>
      <c r="G11" s="338"/>
      <c r="H11" s="33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ROUND((SUM(BE89:BE160)),  2)</f>
        <v>0</v>
      </c>
      <c r="I35" s="95">
        <v>0.21</v>
      </c>
      <c r="J35" s="84">
        <f>ROUND(((SUM(BE89:BE160))*I35),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ROUND((SUM(BF89:BF160)),  2)</f>
        <v>0</v>
      </c>
      <c r="I36" s="95">
        <v>0.15</v>
      </c>
      <c r="J36" s="84">
        <f>ROUND(((SUM(BF89:BF160))*I36),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ROUND((SUM(BG89:BG160)),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ROUND((SUM(BH89:BH160)),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ROUND((SUM(BI89:BI160)),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05 - Komunikace a zpevněné plochy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J89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195</v>
      </c>
      <c r="E64" s="107"/>
      <c r="F64" s="107"/>
      <c r="G64" s="107"/>
      <c r="H64" s="107"/>
      <c r="I64" s="107"/>
      <c r="J64" s="108">
        <f>J90</f>
        <v>0</v>
      </c>
      <c r="L64" s="105"/>
    </row>
    <row r="65" spans="2:12" s="9" customFormat="1" ht="19.899999999999999" customHeight="1">
      <c r="B65" s="109"/>
      <c r="D65" s="110" t="s">
        <v>2957</v>
      </c>
      <c r="E65" s="111"/>
      <c r="F65" s="111"/>
      <c r="G65" s="111"/>
      <c r="H65" s="111"/>
      <c r="I65" s="111"/>
      <c r="J65" s="112">
        <f>J91</f>
        <v>0</v>
      </c>
      <c r="L65" s="109"/>
    </row>
    <row r="66" spans="2:12" s="9" customFormat="1" ht="19.899999999999999" customHeight="1">
      <c r="B66" s="109"/>
      <c r="D66" s="110" t="s">
        <v>198</v>
      </c>
      <c r="E66" s="111"/>
      <c r="F66" s="111"/>
      <c r="G66" s="111"/>
      <c r="H66" s="111"/>
      <c r="I66" s="111"/>
      <c r="J66" s="112">
        <f>J133</f>
        <v>0</v>
      </c>
      <c r="L66" s="109"/>
    </row>
    <row r="67" spans="2:12" s="9" customFormat="1" ht="19.899999999999999" customHeight="1">
      <c r="B67" s="109"/>
      <c r="D67" s="110" t="s">
        <v>200</v>
      </c>
      <c r="E67" s="111"/>
      <c r="F67" s="111"/>
      <c r="G67" s="111"/>
      <c r="H67" s="111"/>
      <c r="I67" s="111"/>
      <c r="J67" s="112">
        <f>J157</f>
        <v>0</v>
      </c>
      <c r="L67" s="109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203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36" t="str">
        <f>E7</f>
        <v>MVE jez Rajhrad vč. rekonstrukce jezu a rybího přechodu</v>
      </c>
      <c r="F77" s="337"/>
      <c r="G77" s="337"/>
      <c r="H77" s="337"/>
      <c r="L77" s="33"/>
    </row>
    <row r="78" spans="2:12" ht="12" customHeight="1">
      <c r="B78" s="21"/>
      <c r="C78" s="28" t="s">
        <v>166</v>
      </c>
      <c r="L78" s="21"/>
    </row>
    <row r="79" spans="2:12" s="1" customFormat="1" ht="16.5" customHeight="1">
      <c r="B79" s="33"/>
      <c r="E79" s="336" t="s">
        <v>878</v>
      </c>
      <c r="F79" s="338"/>
      <c r="G79" s="338"/>
      <c r="H79" s="338"/>
      <c r="L79" s="33"/>
    </row>
    <row r="80" spans="2:12" s="1" customFormat="1" ht="12" customHeight="1">
      <c r="B80" s="33"/>
      <c r="C80" s="28" t="s">
        <v>879</v>
      </c>
      <c r="L80" s="33"/>
    </row>
    <row r="81" spans="2:65" s="1" customFormat="1" ht="16.5" customHeight="1">
      <c r="B81" s="33"/>
      <c r="E81" s="299" t="str">
        <f>E11</f>
        <v>SO 05 - Komunikace a zpevněné plochy</v>
      </c>
      <c r="F81" s="338"/>
      <c r="G81" s="338"/>
      <c r="H81" s="338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Svratka, říční km 29,430 – jez </v>
      </c>
      <c r="I83" s="28" t="s">
        <v>23</v>
      </c>
      <c r="J83" s="50">
        <f>IF(J14="","",J14)</f>
        <v>45461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24</v>
      </c>
      <c r="F85" s="26" t="str">
        <f>E17</f>
        <v>Povodí Moravy, státní podnik</v>
      </c>
      <c r="I85" s="28" t="s">
        <v>32</v>
      </c>
      <c r="J85" s="31" t="str">
        <f>E23</f>
        <v>AQUATIS a. s.</v>
      </c>
      <c r="L85" s="33"/>
    </row>
    <row r="86" spans="2:65" s="1" customFormat="1" ht="15.2" customHeight="1">
      <c r="B86" s="33"/>
      <c r="C86" s="28" t="s">
        <v>30</v>
      </c>
      <c r="F86" s="26" t="str">
        <f>IF(E20="","",E20)</f>
        <v>Vyplň údaj</v>
      </c>
      <c r="I86" s="28" t="s">
        <v>37</v>
      </c>
      <c r="J86" s="31" t="str">
        <f>E26</f>
        <v>Bc. Aneta Patková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3"/>
      <c r="C88" s="114" t="s">
        <v>204</v>
      </c>
      <c r="D88" s="115" t="s">
        <v>60</v>
      </c>
      <c r="E88" s="115" t="s">
        <v>56</v>
      </c>
      <c r="F88" s="115" t="s">
        <v>57</v>
      </c>
      <c r="G88" s="115" t="s">
        <v>205</v>
      </c>
      <c r="H88" s="115" t="s">
        <v>206</v>
      </c>
      <c r="I88" s="115" t="s">
        <v>207</v>
      </c>
      <c r="J88" s="115" t="s">
        <v>193</v>
      </c>
      <c r="K88" s="116" t="s">
        <v>208</v>
      </c>
      <c r="L88" s="113"/>
      <c r="M88" s="57" t="s">
        <v>19</v>
      </c>
      <c r="N88" s="58" t="s">
        <v>45</v>
      </c>
      <c r="O88" s="58" t="s">
        <v>209</v>
      </c>
      <c r="P88" s="58" t="s">
        <v>210</v>
      </c>
      <c r="Q88" s="58" t="s">
        <v>211</v>
      </c>
      <c r="R88" s="58" t="s">
        <v>212</v>
      </c>
      <c r="S88" s="58" t="s">
        <v>213</v>
      </c>
      <c r="T88" s="59" t="s">
        <v>214</v>
      </c>
    </row>
    <row r="89" spans="2:65" s="1" customFormat="1" ht="22.9" customHeight="1">
      <c r="B89" s="33"/>
      <c r="C89" s="62" t="s">
        <v>215</v>
      </c>
      <c r="J89" s="117">
        <f>BK89</f>
        <v>0</v>
      </c>
      <c r="L89" s="33"/>
      <c r="M89" s="60"/>
      <c r="N89" s="51"/>
      <c r="O89" s="51"/>
      <c r="P89" s="118">
        <f>P90</f>
        <v>0</v>
      </c>
      <c r="Q89" s="51"/>
      <c r="R89" s="118">
        <f>R90</f>
        <v>47.395611000000002</v>
      </c>
      <c r="S89" s="51"/>
      <c r="T89" s="119">
        <f>T90</f>
        <v>0</v>
      </c>
      <c r="AT89" s="18" t="s">
        <v>74</v>
      </c>
      <c r="AU89" s="18" t="s">
        <v>194</v>
      </c>
      <c r="BK89" s="120">
        <f>BK90</f>
        <v>0</v>
      </c>
    </row>
    <row r="90" spans="2:65" s="11" customFormat="1" ht="25.9" customHeight="1">
      <c r="B90" s="121"/>
      <c r="D90" s="122" t="s">
        <v>74</v>
      </c>
      <c r="E90" s="123" t="s">
        <v>216</v>
      </c>
      <c r="F90" s="123" t="s">
        <v>217</v>
      </c>
      <c r="I90" s="124"/>
      <c r="J90" s="125">
        <f>BK90</f>
        <v>0</v>
      </c>
      <c r="L90" s="121"/>
      <c r="M90" s="126"/>
      <c r="P90" s="127">
        <f>P91+P133+P157</f>
        <v>0</v>
      </c>
      <c r="R90" s="127">
        <f>R91+R133+R157</f>
        <v>47.395611000000002</v>
      </c>
      <c r="T90" s="128">
        <f>T91+T133+T157</f>
        <v>0</v>
      </c>
      <c r="AR90" s="122" t="s">
        <v>83</v>
      </c>
      <c r="AT90" s="129" t="s">
        <v>74</v>
      </c>
      <c r="AU90" s="129" t="s">
        <v>75</v>
      </c>
      <c r="AY90" s="122" t="s">
        <v>218</v>
      </c>
      <c r="BK90" s="130">
        <f>BK91+BK133+BK157</f>
        <v>0</v>
      </c>
    </row>
    <row r="91" spans="2:65" s="11" customFormat="1" ht="22.9" customHeight="1">
      <c r="B91" s="121"/>
      <c r="D91" s="122" t="s">
        <v>74</v>
      </c>
      <c r="E91" s="131" t="s">
        <v>255</v>
      </c>
      <c r="F91" s="131" t="s">
        <v>2958</v>
      </c>
      <c r="I91" s="124"/>
      <c r="J91" s="132">
        <f>BK91</f>
        <v>0</v>
      </c>
      <c r="L91" s="121"/>
      <c r="M91" s="126"/>
      <c r="P91" s="127">
        <f>SUM(P92:P132)</f>
        <v>0</v>
      </c>
      <c r="R91" s="127">
        <f>SUM(R92:R132)</f>
        <v>0</v>
      </c>
      <c r="T91" s="128">
        <f>SUM(T92:T132)</f>
        <v>0</v>
      </c>
      <c r="AR91" s="122" t="s">
        <v>83</v>
      </c>
      <c r="AT91" s="129" t="s">
        <v>74</v>
      </c>
      <c r="AU91" s="129" t="s">
        <v>83</v>
      </c>
      <c r="AY91" s="122" t="s">
        <v>218</v>
      </c>
      <c r="BK91" s="130">
        <f>SUM(BK92:BK132)</f>
        <v>0</v>
      </c>
    </row>
    <row r="92" spans="2:65" s="1" customFormat="1" ht="16.5" customHeight="1">
      <c r="B92" s="33"/>
      <c r="C92" s="133" t="s">
        <v>83</v>
      </c>
      <c r="D92" s="133" t="s">
        <v>220</v>
      </c>
      <c r="E92" s="134" t="s">
        <v>2959</v>
      </c>
      <c r="F92" s="135" t="s">
        <v>2960</v>
      </c>
      <c r="G92" s="136" t="s">
        <v>151</v>
      </c>
      <c r="H92" s="137">
        <v>292</v>
      </c>
      <c r="I92" s="138"/>
      <c r="J92" s="139">
        <f>ROUND(I92*H92,2)</f>
        <v>0</v>
      </c>
      <c r="K92" s="135" t="s">
        <v>223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224</v>
      </c>
      <c r="AT92" s="144" t="s">
        <v>220</v>
      </c>
      <c r="AU92" s="144" t="s">
        <v>85</v>
      </c>
      <c r="AY92" s="18" t="s">
        <v>218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83</v>
      </c>
      <c r="BK92" s="145">
        <f>ROUND(I92*H92,2)</f>
        <v>0</v>
      </c>
      <c r="BL92" s="18" t="s">
        <v>224</v>
      </c>
      <c r="BM92" s="144" t="s">
        <v>2961</v>
      </c>
    </row>
    <row r="93" spans="2:65" s="1" customFormat="1" ht="11.25">
      <c r="B93" s="33"/>
      <c r="D93" s="146" t="s">
        <v>226</v>
      </c>
      <c r="F93" s="147" t="s">
        <v>2962</v>
      </c>
      <c r="I93" s="148"/>
      <c r="L93" s="33"/>
      <c r="M93" s="149"/>
      <c r="T93" s="54"/>
      <c r="AT93" s="18" t="s">
        <v>226</v>
      </c>
      <c r="AU93" s="18" t="s">
        <v>85</v>
      </c>
    </row>
    <row r="94" spans="2:65" s="1" customFormat="1" ht="11.25">
      <c r="B94" s="33"/>
      <c r="D94" s="150" t="s">
        <v>228</v>
      </c>
      <c r="F94" s="151" t="s">
        <v>2963</v>
      </c>
      <c r="I94" s="148"/>
      <c r="L94" s="33"/>
      <c r="M94" s="149"/>
      <c r="T94" s="54"/>
      <c r="AT94" s="18" t="s">
        <v>228</v>
      </c>
      <c r="AU94" s="18" t="s">
        <v>85</v>
      </c>
    </row>
    <row r="95" spans="2:65" s="1" customFormat="1" ht="19.5">
      <c r="B95" s="33"/>
      <c r="D95" s="146" t="s">
        <v>276</v>
      </c>
      <c r="F95" s="175" t="s">
        <v>2964</v>
      </c>
      <c r="I95" s="148"/>
      <c r="L95" s="33"/>
      <c r="M95" s="149"/>
      <c r="T95" s="54"/>
      <c r="AT95" s="18" t="s">
        <v>276</v>
      </c>
      <c r="AU95" s="18" t="s">
        <v>85</v>
      </c>
    </row>
    <row r="96" spans="2:65" s="13" customFormat="1" ht="11.25">
      <c r="B96" s="158"/>
      <c r="D96" s="146" t="s">
        <v>230</v>
      </c>
      <c r="E96" s="159" t="s">
        <v>19</v>
      </c>
      <c r="F96" s="160" t="s">
        <v>2965</v>
      </c>
      <c r="H96" s="161">
        <v>292</v>
      </c>
      <c r="I96" s="162"/>
      <c r="L96" s="158"/>
      <c r="M96" s="163"/>
      <c r="T96" s="164"/>
      <c r="AT96" s="159" t="s">
        <v>230</v>
      </c>
      <c r="AU96" s="159" t="s">
        <v>85</v>
      </c>
      <c r="AV96" s="13" t="s">
        <v>85</v>
      </c>
      <c r="AW96" s="13" t="s">
        <v>36</v>
      </c>
      <c r="AX96" s="13" t="s">
        <v>83</v>
      </c>
      <c r="AY96" s="159" t="s">
        <v>218</v>
      </c>
    </row>
    <row r="97" spans="2:65" s="1" customFormat="1" ht="11.25">
      <c r="B97" s="33"/>
      <c r="D97" s="146" t="s">
        <v>247</v>
      </c>
      <c r="F97" s="172" t="s">
        <v>2966</v>
      </c>
      <c r="L97" s="33"/>
      <c r="M97" s="149"/>
      <c r="T97" s="54"/>
      <c r="AU97" s="18" t="s">
        <v>85</v>
      </c>
    </row>
    <row r="98" spans="2:65" s="1" customFormat="1" ht="11.25">
      <c r="B98" s="33"/>
      <c r="D98" s="146" t="s">
        <v>247</v>
      </c>
      <c r="F98" s="173" t="s">
        <v>231</v>
      </c>
      <c r="H98" s="174">
        <v>0</v>
      </c>
      <c r="L98" s="33"/>
      <c r="M98" s="149"/>
      <c r="T98" s="54"/>
      <c r="AU98" s="18" t="s">
        <v>85</v>
      </c>
    </row>
    <row r="99" spans="2:65" s="1" customFormat="1" ht="11.25">
      <c r="B99" s="33"/>
      <c r="D99" s="146" t="s">
        <v>247</v>
      </c>
      <c r="F99" s="173" t="s">
        <v>2967</v>
      </c>
      <c r="H99" s="174">
        <v>292</v>
      </c>
      <c r="L99" s="33"/>
      <c r="M99" s="149"/>
      <c r="T99" s="54"/>
      <c r="AU99" s="18" t="s">
        <v>85</v>
      </c>
    </row>
    <row r="100" spans="2:65" s="1" customFormat="1" ht="16.5" customHeight="1">
      <c r="B100" s="33"/>
      <c r="C100" s="133" t="s">
        <v>85</v>
      </c>
      <c r="D100" s="133" t="s">
        <v>220</v>
      </c>
      <c r="E100" s="134" t="s">
        <v>2959</v>
      </c>
      <c r="F100" s="135" t="s">
        <v>2960</v>
      </c>
      <c r="G100" s="136" t="s">
        <v>151</v>
      </c>
      <c r="H100" s="137">
        <v>292</v>
      </c>
      <c r="I100" s="138"/>
      <c r="J100" s="139">
        <f>ROUND(I100*H100,2)</f>
        <v>0</v>
      </c>
      <c r="K100" s="135" t="s">
        <v>223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224</v>
      </c>
      <c r="AT100" s="144" t="s">
        <v>220</v>
      </c>
      <c r="AU100" s="144" t="s">
        <v>85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224</v>
      </c>
      <c r="BM100" s="144" t="s">
        <v>2968</v>
      </c>
    </row>
    <row r="101" spans="2:65" s="1" customFormat="1" ht="11.25">
      <c r="B101" s="33"/>
      <c r="D101" s="146" t="s">
        <v>226</v>
      </c>
      <c r="F101" s="147" t="s">
        <v>2962</v>
      </c>
      <c r="I101" s="148"/>
      <c r="L101" s="33"/>
      <c r="M101" s="149"/>
      <c r="T101" s="54"/>
      <c r="AT101" s="18" t="s">
        <v>226</v>
      </c>
      <c r="AU101" s="18" t="s">
        <v>85</v>
      </c>
    </row>
    <row r="102" spans="2:65" s="1" customFormat="1" ht="11.25">
      <c r="B102" s="33"/>
      <c r="D102" s="150" t="s">
        <v>228</v>
      </c>
      <c r="F102" s="151" t="s">
        <v>2963</v>
      </c>
      <c r="I102" s="148"/>
      <c r="L102" s="33"/>
      <c r="M102" s="149"/>
      <c r="T102" s="54"/>
      <c r="AT102" s="18" t="s">
        <v>228</v>
      </c>
      <c r="AU102" s="18" t="s">
        <v>85</v>
      </c>
    </row>
    <row r="103" spans="2:65" s="13" customFormat="1" ht="11.25">
      <c r="B103" s="158"/>
      <c r="D103" s="146" t="s">
        <v>230</v>
      </c>
      <c r="E103" s="159" t="s">
        <v>19</v>
      </c>
      <c r="F103" s="160" t="s">
        <v>2952</v>
      </c>
      <c r="H103" s="161">
        <v>292</v>
      </c>
      <c r="I103" s="162"/>
      <c r="L103" s="158"/>
      <c r="M103" s="163"/>
      <c r="T103" s="164"/>
      <c r="AT103" s="159" t="s">
        <v>230</v>
      </c>
      <c r="AU103" s="159" t="s">
        <v>85</v>
      </c>
      <c r="AV103" s="13" t="s">
        <v>85</v>
      </c>
      <c r="AW103" s="13" t="s">
        <v>36</v>
      </c>
      <c r="AX103" s="13" t="s">
        <v>83</v>
      </c>
      <c r="AY103" s="159" t="s">
        <v>218</v>
      </c>
    </row>
    <row r="104" spans="2:65" s="1" customFormat="1" ht="11.25">
      <c r="B104" s="33"/>
      <c r="D104" s="146" t="s">
        <v>247</v>
      </c>
      <c r="F104" s="172" t="s">
        <v>2966</v>
      </c>
      <c r="L104" s="33"/>
      <c r="M104" s="149"/>
      <c r="T104" s="54"/>
      <c r="AU104" s="18" t="s">
        <v>85</v>
      </c>
    </row>
    <row r="105" spans="2:65" s="1" customFormat="1" ht="11.25">
      <c r="B105" s="33"/>
      <c r="D105" s="146" t="s">
        <v>247</v>
      </c>
      <c r="F105" s="173" t="s">
        <v>231</v>
      </c>
      <c r="H105" s="174">
        <v>0</v>
      </c>
      <c r="L105" s="33"/>
      <c r="M105" s="149"/>
      <c r="T105" s="54"/>
      <c r="AU105" s="18" t="s">
        <v>85</v>
      </c>
    </row>
    <row r="106" spans="2:65" s="1" customFormat="1" ht="11.25">
      <c r="B106" s="33"/>
      <c r="D106" s="146" t="s">
        <v>247</v>
      </c>
      <c r="F106" s="173" t="s">
        <v>2967</v>
      </c>
      <c r="H106" s="174">
        <v>292</v>
      </c>
      <c r="L106" s="33"/>
      <c r="M106" s="149"/>
      <c r="T106" s="54"/>
      <c r="AU106" s="18" t="s">
        <v>85</v>
      </c>
    </row>
    <row r="107" spans="2:65" s="1" customFormat="1" ht="16.5" customHeight="1">
      <c r="B107" s="33"/>
      <c r="C107" s="133" t="s">
        <v>110</v>
      </c>
      <c r="D107" s="133" t="s">
        <v>220</v>
      </c>
      <c r="E107" s="134" t="s">
        <v>2969</v>
      </c>
      <c r="F107" s="135" t="s">
        <v>2970</v>
      </c>
      <c r="G107" s="136" t="s">
        <v>151</v>
      </c>
      <c r="H107" s="137">
        <v>292</v>
      </c>
      <c r="I107" s="138"/>
      <c r="J107" s="139">
        <f>ROUND(I107*H107,2)</f>
        <v>0</v>
      </c>
      <c r="K107" s="135" t="s">
        <v>223</v>
      </c>
      <c r="L107" s="33"/>
      <c r="M107" s="140" t="s">
        <v>19</v>
      </c>
      <c r="N107" s="141" t="s">
        <v>46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224</v>
      </c>
      <c r="AT107" s="144" t="s">
        <v>220</v>
      </c>
      <c r="AU107" s="144" t="s">
        <v>85</v>
      </c>
      <c r="AY107" s="18" t="s">
        <v>218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8" t="s">
        <v>83</v>
      </c>
      <c r="BK107" s="145">
        <f>ROUND(I107*H107,2)</f>
        <v>0</v>
      </c>
      <c r="BL107" s="18" t="s">
        <v>224</v>
      </c>
      <c r="BM107" s="144" t="s">
        <v>2971</v>
      </c>
    </row>
    <row r="108" spans="2:65" s="1" customFormat="1" ht="19.5">
      <c r="B108" s="33"/>
      <c r="D108" s="146" t="s">
        <v>226</v>
      </c>
      <c r="F108" s="147" t="s">
        <v>2972</v>
      </c>
      <c r="I108" s="148"/>
      <c r="L108" s="33"/>
      <c r="M108" s="149"/>
      <c r="T108" s="54"/>
      <c r="AT108" s="18" t="s">
        <v>226</v>
      </c>
      <c r="AU108" s="18" t="s">
        <v>85</v>
      </c>
    </row>
    <row r="109" spans="2:65" s="1" customFormat="1" ht="11.25">
      <c r="B109" s="33"/>
      <c r="D109" s="150" t="s">
        <v>228</v>
      </c>
      <c r="F109" s="151" t="s">
        <v>2973</v>
      </c>
      <c r="I109" s="148"/>
      <c r="L109" s="33"/>
      <c r="M109" s="149"/>
      <c r="T109" s="54"/>
      <c r="AT109" s="18" t="s">
        <v>228</v>
      </c>
      <c r="AU109" s="18" t="s">
        <v>85</v>
      </c>
    </row>
    <row r="110" spans="2:65" s="13" customFormat="1" ht="11.25">
      <c r="B110" s="158"/>
      <c r="D110" s="146" t="s">
        <v>230</v>
      </c>
      <c r="E110" s="159" t="s">
        <v>19</v>
      </c>
      <c r="F110" s="160" t="s">
        <v>2965</v>
      </c>
      <c r="H110" s="161">
        <v>292</v>
      </c>
      <c r="I110" s="162"/>
      <c r="L110" s="158"/>
      <c r="M110" s="163"/>
      <c r="T110" s="164"/>
      <c r="AT110" s="159" t="s">
        <v>230</v>
      </c>
      <c r="AU110" s="159" t="s">
        <v>85</v>
      </c>
      <c r="AV110" s="13" t="s">
        <v>85</v>
      </c>
      <c r="AW110" s="13" t="s">
        <v>36</v>
      </c>
      <c r="AX110" s="13" t="s">
        <v>83</v>
      </c>
      <c r="AY110" s="159" t="s">
        <v>218</v>
      </c>
    </row>
    <row r="111" spans="2:65" s="1" customFormat="1" ht="11.25">
      <c r="B111" s="33"/>
      <c r="D111" s="146" t="s">
        <v>247</v>
      </c>
      <c r="F111" s="172" t="s">
        <v>2966</v>
      </c>
      <c r="L111" s="33"/>
      <c r="M111" s="149"/>
      <c r="T111" s="54"/>
      <c r="AU111" s="18" t="s">
        <v>85</v>
      </c>
    </row>
    <row r="112" spans="2:65" s="1" customFormat="1" ht="11.25">
      <c r="B112" s="33"/>
      <c r="D112" s="146" t="s">
        <v>247</v>
      </c>
      <c r="F112" s="173" t="s">
        <v>231</v>
      </c>
      <c r="H112" s="174">
        <v>0</v>
      </c>
      <c r="L112" s="33"/>
      <c r="M112" s="149"/>
      <c r="T112" s="54"/>
      <c r="AU112" s="18" t="s">
        <v>85</v>
      </c>
    </row>
    <row r="113" spans="2:65" s="1" customFormat="1" ht="11.25">
      <c r="B113" s="33"/>
      <c r="D113" s="146" t="s">
        <v>247</v>
      </c>
      <c r="F113" s="173" t="s">
        <v>2967</v>
      </c>
      <c r="H113" s="174">
        <v>292</v>
      </c>
      <c r="L113" s="33"/>
      <c r="M113" s="149"/>
      <c r="T113" s="54"/>
      <c r="AU113" s="18" t="s">
        <v>85</v>
      </c>
    </row>
    <row r="114" spans="2:65" s="1" customFormat="1" ht="16.5" customHeight="1">
      <c r="B114" s="33"/>
      <c r="C114" s="133" t="s">
        <v>224</v>
      </c>
      <c r="D114" s="133" t="s">
        <v>220</v>
      </c>
      <c r="E114" s="134" t="s">
        <v>2974</v>
      </c>
      <c r="F114" s="135" t="s">
        <v>2975</v>
      </c>
      <c r="G114" s="136" t="s">
        <v>151</v>
      </c>
      <c r="H114" s="137">
        <v>292</v>
      </c>
      <c r="I114" s="138"/>
      <c r="J114" s="139">
        <f>ROUND(I114*H114,2)</f>
        <v>0</v>
      </c>
      <c r="K114" s="135" t="s">
        <v>223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224</v>
      </c>
      <c r="AT114" s="144" t="s">
        <v>220</v>
      </c>
      <c r="AU114" s="144" t="s">
        <v>85</v>
      </c>
      <c r="AY114" s="18" t="s">
        <v>218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83</v>
      </c>
      <c r="BK114" s="145">
        <f>ROUND(I114*H114,2)</f>
        <v>0</v>
      </c>
      <c r="BL114" s="18" t="s">
        <v>224</v>
      </c>
      <c r="BM114" s="144" t="s">
        <v>2976</v>
      </c>
    </row>
    <row r="115" spans="2:65" s="1" customFormat="1" ht="11.25">
      <c r="B115" s="33"/>
      <c r="D115" s="146" t="s">
        <v>226</v>
      </c>
      <c r="F115" s="147" t="s">
        <v>2977</v>
      </c>
      <c r="I115" s="148"/>
      <c r="L115" s="33"/>
      <c r="M115" s="149"/>
      <c r="T115" s="54"/>
      <c r="AT115" s="18" t="s">
        <v>226</v>
      </c>
      <c r="AU115" s="18" t="s">
        <v>85</v>
      </c>
    </row>
    <row r="116" spans="2:65" s="1" customFormat="1" ht="11.25">
      <c r="B116" s="33"/>
      <c r="D116" s="150" t="s">
        <v>228</v>
      </c>
      <c r="F116" s="151" t="s">
        <v>2978</v>
      </c>
      <c r="I116" s="148"/>
      <c r="L116" s="33"/>
      <c r="M116" s="149"/>
      <c r="T116" s="54"/>
      <c r="AT116" s="18" t="s">
        <v>228</v>
      </c>
      <c r="AU116" s="18" t="s">
        <v>85</v>
      </c>
    </row>
    <row r="117" spans="2:65" s="13" customFormat="1" ht="11.25">
      <c r="B117" s="158"/>
      <c r="D117" s="146" t="s">
        <v>230</v>
      </c>
      <c r="E117" s="159" t="s">
        <v>19</v>
      </c>
      <c r="F117" s="160" t="s">
        <v>2952</v>
      </c>
      <c r="H117" s="161">
        <v>292</v>
      </c>
      <c r="I117" s="162"/>
      <c r="L117" s="158"/>
      <c r="M117" s="163"/>
      <c r="T117" s="164"/>
      <c r="AT117" s="159" t="s">
        <v>230</v>
      </c>
      <c r="AU117" s="159" t="s">
        <v>85</v>
      </c>
      <c r="AV117" s="13" t="s">
        <v>85</v>
      </c>
      <c r="AW117" s="13" t="s">
        <v>36</v>
      </c>
      <c r="AX117" s="13" t="s">
        <v>83</v>
      </c>
      <c r="AY117" s="159" t="s">
        <v>218</v>
      </c>
    </row>
    <row r="118" spans="2:65" s="1" customFormat="1" ht="11.25">
      <c r="B118" s="33"/>
      <c r="D118" s="146" t="s">
        <v>247</v>
      </c>
      <c r="F118" s="172" t="s">
        <v>2966</v>
      </c>
      <c r="L118" s="33"/>
      <c r="M118" s="149"/>
      <c r="T118" s="54"/>
      <c r="AU118" s="18" t="s">
        <v>85</v>
      </c>
    </row>
    <row r="119" spans="2:65" s="1" customFormat="1" ht="11.25">
      <c r="B119" s="33"/>
      <c r="D119" s="146" t="s">
        <v>247</v>
      </c>
      <c r="F119" s="173" t="s">
        <v>231</v>
      </c>
      <c r="H119" s="174">
        <v>0</v>
      </c>
      <c r="L119" s="33"/>
      <c r="M119" s="149"/>
      <c r="T119" s="54"/>
      <c r="AU119" s="18" t="s">
        <v>85</v>
      </c>
    </row>
    <row r="120" spans="2:65" s="1" customFormat="1" ht="11.25">
      <c r="B120" s="33"/>
      <c r="D120" s="146" t="s">
        <v>247</v>
      </c>
      <c r="F120" s="173" t="s">
        <v>2967</v>
      </c>
      <c r="H120" s="174">
        <v>292</v>
      </c>
      <c r="L120" s="33"/>
      <c r="M120" s="149"/>
      <c r="T120" s="54"/>
      <c r="AU120" s="18" t="s">
        <v>85</v>
      </c>
    </row>
    <row r="121" spans="2:65" s="1" customFormat="1" ht="16.5" customHeight="1">
      <c r="B121" s="33"/>
      <c r="C121" s="133" t="s">
        <v>255</v>
      </c>
      <c r="D121" s="133" t="s">
        <v>220</v>
      </c>
      <c r="E121" s="134" t="s">
        <v>2979</v>
      </c>
      <c r="F121" s="135" t="s">
        <v>2980</v>
      </c>
      <c r="G121" s="136" t="s">
        <v>151</v>
      </c>
      <c r="H121" s="137">
        <v>292</v>
      </c>
      <c r="I121" s="138"/>
      <c r="J121" s="139">
        <f>ROUND(I121*H121,2)</f>
        <v>0</v>
      </c>
      <c r="K121" s="135" t="s">
        <v>223</v>
      </c>
      <c r="L121" s="33"/>
      <c r="M121" s="140" t="s">
        <v>19</v>
      </c>
      <c r="N121" s="141" t="s">
        <v>46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224</v>
      </c>
      <c r="AT121" s="144" t="s">
        <v>220</v>
      </c>
      <c r="AU121" s="144" t="s">
        <v>85</v>
      </c>
      <c r="AY121" s="18" t="s">
        <v>218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8" t="s">
        <v>83</v>
      </c>
      <c r="BK121" s="145">
        <f>ROUND(I121*H121,2)</f>
        <v>0</v>
      </c>
      <c r="BL121" s="18" t="s">
        <v>224</v>
      </c>
      <c r="BM121" s="144" t="s">
        <v>2981</v>
      </c>
    </row>
    <row r="122" spans="2:65" s="1" customFormat="1" ht="11.25">
      <c r="B122" s="33"/>
      <c r="D122" s="146" t="s">
        <v>226</v>
      </c>
      <c r="F122" s="147" t="s">
        <v>2982</v>
      </c>
      <c r="I122" s="148"/>
      <c r="L122" s="33"/>
      <c r="M122" s="149"/>
      <c r="T122" s="54"/>
      <c r="AT122" s="18" t="s">
        <v>226</v>
      </c>
      <c r="AU122" s="18" t="s">
        <v>85</v>
      </c>
    </row>
    <row r="123" spans="2:65" s="1" customFormat="1" ht="11.25">
      <c r="B123" s="33"/>
      <c r="D123" s="150" t="s">
        <v>228</v>
      </c>
      <c r="F123" s="151" t="s">
        <v>2983</v>
      </c>
      <c r="I123" s="148"/>
      <c r="L123" s="33"/>
      <c r="M123" s="149"/>
      <c r="T123" s="54"/>
      <c r="AT123" s="18" t="s">
        <v>228</v>
      </c>
      <c r="AU123" s="18" t="s">
        <v>85</v>
      </c>
    </row>
    <row r="124" spans="2:65" s="13" customFormat="1" ht="11.25">
      <c r="B124" s="158"/>
      <c r="D124" s="146" t="s">
        <v>230</v>
      </c>
      <c r="E124" s="159" t="s">
        <v>19</v>
      </c>
      <c r="F124" s="160" t="s">
        <v>2952</v>
      </c>
      <c r="H124" s="161">
        <v>292</v>
      </c>
      <c r="I124" s="162"/>
      <c r="L124" s="158"/>
      <c r="M124" s="163"/>
      <c r="T124" s="164"/>
      <c r="AT124" s="159" t="s">
        <v>230</v>
      </c>
      <c r="AU124" s="159" t="s">
        <v>85</v>
      </c>
      <c r="AV124" s="13" t="s">
        <v>85</v>
      </c>
      <c r="AW124" s="13" t="s">
        <v>36</v>
      </c>
      <c r="AX124" s="13" t="s">
        <v>83</v>
      </c>
      <c r="AY124" s="159" t="s">
        <v>218</v>
      </c>
    </row>
    <row r="125" spans="2:65" s="1" customFormat="1" ht="11.25">
      <c r="B125" s="33"/>
      <c r="D125" s="146" t="s">
        <v>247</v>
      </c>
      <c r="F125" s="172" t="s">
        <v>2966</v>
      </c>
      <c r="L125" s="33"/>
      <c r="M125" s="149"/>
      <c r="T125" s="54"/>
      <c r="AU125" s="18" t="s">
        <v>85</v>
      </c>
    </row>
    <row r="126" spans="2:65" s="1" customFormat="1" ht="11.25">
      <c r="B126" s="33"/>
      <c r="D126" s="146" t="s">
        <v>247</v>
      </c>
      <c r="F126" s="173" t="s">
        <v>231</v>
      </c>
      <c r="H126" s="174">
        <v>0</v>
      </c>
      <c r="L126" s="33"/>
      <c r="M126" s="149"/>
      <c r="T126" s="54"/>
      <c r="AU126" s="18" t="s">
        <v>85</v>
      </c>
    </row>
    <row r="127" spans="2:65" s="1" customFormat="1" ht="11.25">
      <c r="B127" s="33"/>
      <c r="D127" s="146" t="s">
        <v>247</v>
      </c>
      <c r="F127" s="173" t="s">
        <v>2967</v>
      </c>
      <c r="H127" s="174">
        <v>292</v>
      </c>
      <c r="L127" s="33"/>
      <c r="M127" s="149"/>
      <c r="T127" s="54"/>
      <c r="AU127" s="18" t="s">
        <v>85</v>
      </c>
    </row>
    <row r="128" spans="2:65" s="1" customFormat="1" ht="21.75" customHeight="1">
      <c r="B128" s="33"/>
      <c r="C128" s="133" t="s">
        <v>262</v>
      </c>
      <c r="D128" s="133" t="s">
        <v>220</v>
      </c>
      <c r="E128" s="134" t="s">
        <v>2984</v>
      </c>
      <c r="F128" s="135" t="s">
        <v>2985</v>
      </c>
      <c r="G128" s="136" t="s">
        <v>151</v>
      </c>
      <c r="H128" s="137">
        <v>292</v>
      </c>
      <c r="I128" s="138"/>
      <c r="J128" s="139">
        <f>ROUND(I128*H128,2)</f>
        <v>0</v>
      </c>
      <c r="K128" s="135" t="s">
        <v>223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224</v>
      </c>
      <c r="AT128" s="144" t="s">
        <v>220</v>
      </c>
      <c r="AU128" s="144" t="s">
        <v>85</v>
      </c>
      <c r="AY128" s="18" t="s">
        <v>218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83</v>
      </c>
      <c r="BK128" s="145">
        <f>ROUND(I128*H128,2)</f>
        <v>0</v>
      </c>
      <c r="BL128" s="18" t="s">
        <v>224</v>
      </c>
      <c r="BM128" s="144" t="s">
        <v>2986</v>
      </c>
    </row>
    <row r="129" spans="2:65" s="1" customFormat="1" ht="19.5">
      <c r="B129" s="33"/>
      <c r="D129" s="146" t="s">
        <v>226</v>
      </c>
      <c r="F129" s="147" t="s">
        <v>2987</v>
      </c>
      <c r="I129" s="148"/>
      <c r="L129" s="33"/>
      <c r="M129" s="149"/>
      <c r="T129" s="54"/>
      <c r="AT129" s="18" t="s">
        <v>226</v>
      </c>
      <c r="AU129" s="18" t="s">
        <v>85</v>
      </c>
    </row>
    <row r="130" spans="2:65" s="1" customFormat="1" ht="11.25">
      <c r="B130" s="33"/>
      <c r="D130" s="150" t="s">
        <v>228</v>
      </c>
      <c r="F130" s="151" t="s">
        <v>2988</v>
      </c>
      <c r="I130" s="148"/>
      <c r="L130" s="33"/>
      <c r="M130" s="149"/>
      <c r="T130" s="54"/>
      <c r="AT130" s="18" t="s">
        <v>228</v>
      </c>
      <c r="AU130" s="18" t="s">
        <v>85</v>
      </c>
    </row>
    <row r="131" spans="2:65" s="12" customFormat="1" ht="11.25">
      <c r="B131" s="152"/>
      <c r="D131" s="146" t="s">
        <v>230</v>
      </c>
      <c r="E131" s="153" t="s">
        <v>19</v>
      </c>
      <c r="F131" s="154" t="s">
        <v>231</v>
      </c>
      <c r="H131" s="153" t="s">
        <v>19</v>
      </c>
      <c r="I131" s="155"/>
      <c r="L131" s="152"/>
      <c r="M131" s="156"/>
      <c r="T131" s="157"/>
      <c r="AT131" s="153" t="s">
        <v>230</v>
      </c>
      <c r="AU131" s="153" t="s">
        <v>85</v>
      </c>
      <c r="AV131" s="12" t="s">
        <v>83</v>
      </c>
      <c r="AW131" s="12" t="s">
        <v>36</v>
      </c>
      <c r="AX131" s="12" t="s">
        <v>75</v>
      </c>
      <c r="AY131" s="153" t="s">
        <v>218</v>
      </c>
    </row>
    <row r="132" spans="2:65" s="13" customFormat="1" ht="11.25">
      <c r="B132" s="158"/>
      <c r="D132" s="146" t="s">
        <v>230</v>
      </c>
      <c r="E132" s="159" t="s">
        <v>2952</v>
      </c>
      <c r="F132" s="160" t="s">
        <v>2967</v>
      </c>
      <c r="H132" s="161">
        <v>292</v>
      </c>
      <c r="I132" s="162"/>
      <c r="L132" s="158"/>
      <c r="M132" s="163"/>
      <c r="T132" s="164"/>
      <c r="AT132" s="159" t="s">
        <v>230</v>
      </c>
      <c r="AU132" s="159" t="s">
        <v>85</v>
      </c>
      <c r="AV132" s="13" t="s">
        <v>85</v>
      </c>
      <c r="AW132" s="13" t="s">
        <v>36</v>
      </c>
      <c r="AX132" s="13" t="s">
        <v>83</v>
      </c>
      <c r="AY132" s="159" t="s">
        <v>218</v>
      </c>
    </row>
    <row r="133" spans="2:65" s="11" customFormat="1" ht="22.9" customHeight="1">
      <c r="B133" s="121"/>
      <c r="D133" s="122" t="s">
        <v>74</v>
      </c>
      <c r="E133" s="131" t="s">
        <v>310</v>
      </c>
      <c r="F133" s="131" t="s">
        <v>390</v>
      </c>
      <c r="I133" s="124"/>
      <c r="J133" s="132">
        <f>BK133</f>
        <v>0</v>
      </c>
      <c r="L133" s="121"/>
      <c r="M133" s="126"/>
      <c r="P133" s="127">
        <f>SUM(P134:P156)</f>
        <v>0</v>
      </c>
      <c r="R133" s="127">
        <f>SUM(R134:R156)</f>
        <v>47.395611000000002</v>
      </c>
      <c r="T133" s="128">
        <f>SUM(T134:T156)</f>
        <v>0</v>
      </c>
      <c r="AR133" s="122" t="s">
        <v>83</v>
      </c>
      <c r="AT133" s="129" t="s">
        <v>74</v>
      </c>
      <c r="AU133" s="129" t="s">
        <v>83</v>
      </c>
      <c r="AY133" s="122" t="s">
        <v>218</v>
      </c>
      <c r="BK133" s="130">
        <f>SUM(BK134:BK156)</f>
        <v>0</v>
      </c>
    </row>
    <row r="134" spans="2:65" s="1" customFormat="1" ht="16.5" customHeight="1">
      <c r="B134" s="33"/>
      <c r="C134" s="133" t="s">
        <v>270</v>
      </c>
      <c r="D134" s="133" t="s">
        <v>220</v>
      </c>
      <c r="E134" s="134" t="s">
        <v>2989</v>
      </c>
      <c r="F134" s="135" t="s">
        <v>2990</v>
      </c>
      <c r="G134" s="136" t="s">
        <v>157</v>
      </c>
      <c r="H134" s="137">
        <v>120.5</v>
      </c>
      <c r="I134" s="138"/>
      <c r="J134" s="139">
        <f>ROUND(I134*H134,2)</f>
        <v>0</v>
      </c>
      <c r="K134" s="135" t="s">
        <v>223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0.15540000000000001</v>
      </c>
      <c r="R134" s="142">
        <f>Q134*H134</f>
        <v>18.7257</v>
      </c>
      <c r="S134" s="142">
        <v>0</v>
      </c>
      <c r="T134" s="143">
        <f>S134*H134</f>
        <v>0</v>
      </c>
      <c r="AR134" s="144" t="s">
        <v>224</v>
      </c>
      <c r="AT134" s="144" t="s">
        <v>220</v>
      </c>
      <c r="AU134" s="144" t="s">
        <v>85</v>
      </c>
      <c r="AY134" s="18" t="s">
        <v>218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83</v>
      </c>
      <c r="BK134" s="145">
        <f>ROUND(I134*H134,2)</f>
        <v>0</v>
      </c>
      <c r="BL134" s="18" t="s">
        <v>224</v>
      </c>
      <c r="BM134" s="144" t="s">
        <v>2991</v>
      </c>
    </row>
    <row r="135" spans="2:65" s="1" customFormat="1" ht="19.5">
      <c r="B135" s="33"/>
      <c r="D135" s="146" t="s">
        <v>226</v>
      </c>
      <c r="F135" s="147" t="s">
        <v>2992</v>
      </c>
      <c r="I135" s="148"/>
      <c r="L135" s="33"/>
      <c r="M135" s="149"/>
      <c r="T135" s="54"/>
      <c r="AT135" s="18" t="s">
        <v>226</v>
      </c>
      <c r="AU135" s="18" t="s">
        <v>85</v>
      </c>
    </row>
    <row r="136" spans="2:65" s="1" customFormat="1" ht="11.25">
      <c r="B136" s="33"/>
      <c r="D136" s="150" t="s">
        <v>228</v>
      </c>
      <c r="F136" s="151" t="s">
        <v>2993</v>
      </c>
      <c r="I136" s="148"/>
      <c r="L136" s="33"/>
      <c r="M136" s="149"/>
      <c r="T136" s="54"/>
      <c r="AT136" s="18" t="s">
        <v>228</v>
      </c>
      <c r="AU136" s="18" t="s">
        <v>85</v>
      </c>
    </row>
    <row r="137" spans="2:65" s="12" customFormat="1" ht="11.25">
      <c r="B137" s="152"/>
      <c r="D137" s="146" t="s">
        <v>230</v>
      </c>
      <c r="E137" s="153" t="s">
        <v>19</v>
      </c>
      <c r="F137" s="154" t="s">
        <v>231</v>
      </c>
      <c r="H137" s="153" t="s">
        <v>19</v>
      </c>
      <c r="I137" s="155"/>
      <c r="L137" s="152"/>
      <c r="M137" s="156"/>
      <c r="T137" s="157"/>
      <c r="AT137" s="153" t="s">
        <v>230</v>
      </c>
      <c r="AU137" s="153" t="s">
        <v>85</v>
      </c>
      <c r="AV137" s="12" t="s">
        <v>83</v>
      </c>
      <c r="AW137" s="12" t="s">
        <v>36</v>
      </c>
      <c r="AX137" s="12" t="s">
        <v>75</v>
      </c>
      <c r="AY137" s="153" t="s">
        <v>218</v>
      </c>
    </row>
    <row r="138" spans="2:65" s="13" customFormat="1" ht="11.25">
      <c r="B138" s="158"/>
      <c r="D138" s="146" t="s">
        <v>230</v>
      </c>
      <c r="E138" s="159" t="s">
        <v>19</v>
      </c>
      <c r="F138" s="160" t="s">
        <v>2994</v>
      </c>
      <c r="H138" s="161">
        <v>120.5</v>
      </c>
      <c r="I138" s="162"/>
      <c r="L138" s="158"/>
      <c r="M138" s="163"/>
      <c r="T138" s="164"/>
      <c r="AT138" s="159" t="s">
        <v>230</v>
      </c>
      <c r="AU138" s="159" t="s">
        <v>85</v>
      </c>
      <c r="AV138" s="13" t="s">
        <v>85</v>
      </c>
      <c r="AW138" s="13" t="s">
        <v>36</v>
      </c>
      <c r="AX138" s="13" t="s">
        <v>75</v>
      </c>
      <c r="AY138" s="159" t="s">
        <v>218</v>
      </c>
    </row>
    <row r="139" spans="2:65" s="14" customFormat="1" ht="11.25">
      <c r="B139" s="165"/>
      <c r="D139" s="146" t="s">
        <v>230</v>
      </c>
      <c r="E139" s="166" t="s">
        <v>2954</v>
      </c>
      <c r="F139" s="167" t="s">
        <v>235</v>
      </c>
      <c r="H139" s="168">
        <v>120.5</v>
      </c>
      <c r="I139" s="169"/>
      <c r="L139" s="165"/>
      <c r="M139" s="170"/>
      <c r="T139" s="171"/>
      <c r="AT139" s="166" t="s">
        <v>230</v>
      </c>
      <c r="AU139" s="166" t="s">
        <v>85</v>
      </c>
      <c r="AV139" s="14" t="s">
        <v>224</v>
      </c>
      <c r="AW139" s="14" t="s">
        <v>36</v>
      </c>
      <c r="AX139" s="14" t="s">
        <v>83</v>
      </c>
      <c r="AY139" s="166" t="s">
        <v>218</v>
      </c>
    </row>
    <row r="140" spans="2:65" s="1" customFormat="1" ht="16.5" customHeight="1">
      <c r="B140" s="33"/>
      <c r="C140" s="186" t="s">
        <v>301</v>
      </c>
      <c r="D140" s="186" t="s">
        <v>638</v>
      </c>
      <c r="E140" s="187" t="s">
        <v>2995</v>
      </c>
      <c r="F140" s="188" t="s">
        <v>2996</v>
      </c>
      <c r="G140" s="189" t="s">
        <v>157</v>
      </c>
      <c r="H140" s="190">
        <v>121.10299999999999</v>
      </c>
      <c r="I140" s="191"/>
      <c r="J140" s="192">
        <f>ROUND(I140*H140,2)</f>
        <v>0</v>
      </c>
      <c r="K140" s="188" t="s">
        <v>223</v>
      </c>
      <c r="L140" s="193"/>
      <c r="M140" s="194" t="s">
        <v>19</v>
      </c>
      <c r="N140" s="195" t="s">
        <v>46</v>
      </c>
      <c r="P140" s="142">
        <f>O140*H140</f>
        <v>0</v>
      </c>
      <c r="Q140" s="142">
        <v>0.10199999999999999</v>
      </c>
      <c r="R140" s="142">
        <f>Q140*H140</f>
        <v>12.352505999999998</v>
      </c>
      <c r="S140" s="142">
        <v>0</v>
      </c>
      <c r="T140" s="143">
        <f>S140*H140</f>
        <v>0</v>
      </c>
      <c r="AR140" s="144" t="s">
        <v>301</v>
      </c>
      <c r="AT140" s="144" t="s">
        <v>638</v>
      </c>
      <c r="AU140" s="144" t="s">
        <v>85</v>
      </c>
      <c r="AY140" s="18" t="s">
        <v>218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83</v>
      </c>
      <c r="BK140" s="145">
        <f>ROUND(I140*H140,2)</f>
        <v>0</v>
      </c>
      <c r="BL140" s="18" t="s">
        <v>224</v>
      </c>
      <c r="BM140" s="144" t="s">
        <v>2997</v>
      </c>
    </row>
    <row r="141" spans="2:65" s="1" customFormat="1" ht="11.25">
      <c r="B141" s="33"/>
      <c r="D141" s="146" t="s">
        <v>226</v>
      </c>
      <c r="F141" s="147" t="s">
        <v>2996</v>
      </c>
      <c r="I141" s="148"/>
      <c r="L141" s="33"/>
      <c r="M141" s="149"/>
      <c r="T141" s="54"/>
      <c r="AT141" s="18" t="s">
        <v>226</v>
      </c>
      <c r="AU141" s="18" t="s">
        <v>85</v>
      </c>
    </row>
    <row r="142" spans="2:65" s="13" customFormat="1" ht="11.25">
      <c r="B142" s="158"/>
      <c r="D142" s="146" t="s">
        <v>230</v>
      </c>
      <c r="E142" s="159" t="s">
        <v>19</v>
      </c>
      <c r="F142" s="160" t="s">
        <v>2954</v>
      </c>
      <c r="H142" s="161">
        <v>120.5</v>
      </c>
      <c r="I142" s="162"/>
      <c r="L142" s="158"/>
      <c r="M142" s="163"/>
      <c r="T142" s="164"/>
      <c r="AT142" s="159" t="s">
        <v>230</v>
      </c>
      <c r="AU142" s="159" t="s">
        <v>85</v>
      </c>
      <c r="AV142" s="13" t="s">
        <v>85</v>
      </c>
      <c r="AW142" s="13" t="s">
        <v>36</v>
      </c>
      <c r="AX142" s="13" t="s">
        <v>83</v>
      </c>
      <c r="AY142" s="159" t="s">
        <v>218</v>
      </c>
    </row>
    <row r="143" spans="2:65" s="1" customFormat="1" ht="11.25">
      <c r="B143" s="33"/>
      <c r="D143" s="146" t="s">
        <v>247</v>
      </c>
      <c r="F143" s="172" t="s">
        <v>2998</v>
      </c>
      <c r="L143" s="33"/>
      <c r="M143" s="149"/>
      <c r="T143" s="54"/>
      <c r="AU143" s="18" t="s">
        <v>85</v>
      </c>
    </row>
    <row r="144" spans="2:65" s="1" customFormat="1" ht="11.25">
      <c r="B144" s="33"/>
      <c r="D144" s="146" t="s">
        <v>247</v>
      </c>
      <c r="F144" s="173" t="s">
        <v>231</v>
      </c>
      <c r="H144" s="174">
        <v>0</v>
      </c>
      <c r="L144" s="33"/>
      <c r="M144" s="149"/>
      <c r="T144" s="54"/>
      <c r="AU144" s="18" t="s">
        <v>85</v>
      </c>
    </row>
    <row r="145" spans="2:65" s="1" customFormat="1" ht="11.25">
      <c r="B145" s="33"/>
      <c r="D145" s="146" t="s">
        <v>247</v>
      </c>
      <c r="F145" s="173" t="s">
        <v>2994</v>
      </c>
      <c r="H145" s="174">
        <v>120.5</v>
      </c>
      <c r="L145" s="33"/>
      <c r="M145" s="149"/>
      <c r="T145" s="54"/>
      <c r="AU145" s="18" t="s">
        <v>85</v>
      </c>
    </row>
    <row r="146" spans="2:65" s="1" customFormat="1" ht="11.25">
      <c r="B146" s="33"/>
      <c r="D146" s="146" t="s">
        <v>247</v>
      </c>
      <c r="F146" s="173" t="s">
        <v>235</v>
      </c>
      <c r="H146" s="174">
        <v>120.5</v>
      </c>
      <c r="L146" s="33"/>
      <c r="M146" s="149"/>
      <c r="T146" s="54"/>
      <c r="AU146" s="18" t="s">
        <v>85</v>
      </c>
    </row>
    <row r="147" spans="2:65" s="13" customFormat="1" ht="11.25">
      <c r="B147" s="158"/>
      <c r="D147" s="146" t="s">
        <v>230</v>
      </c>
      <c r="F147" s="160" t="s">
        <v>2999</v>
      </c>
      <c r="H147" s="161">
        <v>121.10299999999999</v>
      </c>
      <c r="I147" s="162"/>
      <c r="L147" s="158"/>
      <c r="M147" s="163"/>
      <c r="T147" s="164"/>
      <c r="AT147" s="159" t="s">
        <v>230</v>
      </c>
      <c r="AU147" s="159" t="s">
        <v>85</v>
      </c>
      <c r="AV147" s="13" t="s">
        <v>85</v>
      </c>
      <c r="AW147" s="13" t="s">
        <v>4</v>
      </c>
      <c r="AX147" s="13" t="s">
        <v>83</v>
      </c>
      <c r="AY147" s="159" t="s">
        <v>218</v>
      </c>
    </row>
    <row r="148" spans="2:65" s="1" customFormat="1" ht="16.5" customHeight="1">
      <c r="B148" s="33"/>
      <c r="C148" s="133" t="s">
        <v>310</v>
      </c>
      <c r="D148" s="133" t="s">
        <v>220</v>
      </c>
      <c r="E148" s="134" t="s">
        <v>3000</v>
      </c>
      <c r="F148" s="135" t="s">
        <v>3001</v>
      </c>
      <c r="G148" s="136" t="s">
        <v>157</v>
      </c>
      <c r="H148" s="137">
        <v>58.5</v>
      </c>
      <c r="I148" s="138"/>
      <c r="J148" s="139">
        <f>ROUND(I148*H148,2)</f>
        <v>0</v>
      </c>
      <c r="K148" s="135" t="s">
        <v>223</v>
      </c>
      <c r="L148" s="33"/>
      <c r="M148" s="140" t="s">
        <v>19</v>
      </c>
      <c r="N148" s="141" t="s">
        <v>46</v>
      </c>
      <c r="P148" s="142">
        <f>O148*H148</f>
        <v>0</v>
      </c>
      <c r="Q148" s="142">
        <v>0.14760999999999999</v>
      </c>
      <c r="R148" s="142">
        <f>Q148*H148</f>
        <v>8.6351849999999999</v>
      </c>
      <c r="S148" s="142">
        <v>0</v>
      </c>
      <c r="T148" s="143">
        <f>S148*H148</f>
        <v>0</v>
      </c>
      <c r="AR148" s="144" t="s">
        <v>224</v>
      </c>
      <c r="AT148" s="144" t="s">
        <v>220</v>
      </c>
      <c r="AU148" s="144" t="s">
        <v>85</v>
      </c>
      <c r="AY148" s="18" t="s">
        <v>218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83</v>
      </c>
      <c r="BK148" s="145">
        <f>ROUND(I148*H148,2)</f>
        <v>0</v>
      </c>
      <c r="BL148" s="18" t="s">
        <v>224</v>
      </c>
      <c r="BM148" s="144" t="s">
        <v>3002</v>
      </c>
    </row>
    <row r="149" spans="2:65" s="1" customFormat="1" ht="19.5">
      <c r="B149" s="33"/>
      <c r="D149" s="146" t="s">
        <v>226</v>
      </c>
      <c r="F149" s="147" t="s">
        <v>3003</v>
      </c>
      <c r="I149" s="148"/>
      <c r="L149" s="33"/>
      <c r="M149" s="149"/>
      <c r="T149" s="54"/>
      <c r="AT149" s="18" t="s">
        <v>226</v>
      </c>
      <c r="AU149" s="18" t="s">
        <v>85</v>
      </c>
    </row>
    <row r="150" spans="2:65" s="1" customFormat="1" ht="11.25">
      <c r="B150" s="33"/>
      <c r="D150" s="150" t="s">
        <v>228</v>
      </c>
      <c r="F150" s="151" t="s">
        <v>3004</v>
      </c>
      <c r="I150" s="148"/>
      <c r="L150" s="33"/>
      <c r="M150" s="149"/>
      <c r="T150" s="54"/>
      <c r="AT150" s="18" t="s">
        <v>228</v>
      </c>
      <c r="AU150" s="18" t="s">
        <v>85</v>
      </c>
    </row>
    <row r="151" spans="2:65" s="12" customFormat="1" ht="11.25">
      <c r="B151" s="152"/>
      <c r="D151" s="146" t="s">
        <v>230</v>
      </c>
      <c r="E151" s="153" t="s">
        <v>19</v>
      </c>
      <c r="F151" s="154" t="s">
        <v>231</v>
      </c>
      <c r="H151" s="153" t="s">
        <v>19</v>
      </c>
      <c r="I151" s="155"/>
      <c r="L151" s="152"/>
      <c r="M151" s="156"/>
      <c r="T151" s="157"/>
      <c r="AT151" s="153" t="s">
        <v>230</v>
      </c>
      <c r="AU151" s="153" t="s">
        <v>85</v>
      </c>
      <c r="AV151" s="12" t="s">
        <v>83</v>
      </c>
      <c r="AW151" s="12" t="s">
        <v>36</v>
      </c>
      <c r="AX151" s="12" t="s">
        <v>75</v>
      </c>
      <c r="AY151" s="153" t="s">
        <v>218</v>
      </c>
    </row>
    <row r="152" spans="2:65" s="13" customFormat="1" ht="11.25">
      <c r="B152" s="158"/>
      <c r="D152" s="146" t="s">
        <v>230</v>
      </c>
      <c r="E152" s="159" t="s">
        <v>19</v>
      </c>
      <c r="F152" s="160" t="s">
        <v>3005</v>
      </c>
      <c r="H152" s="161">
        <v>58.5</v>
      </c>
      <c r="I152" s="162"/>
      <c r="L152" s="158"/>
      <c r="M152" s="163"/>
      <c r="T152" s="164"/>
      <c r="AT152" s="159" t="s">
        <v>230</v>
      </c>
      <c r="AU152" s="159" t="s">
        <v>85</v>
      </c>
      <c r="AV152" s="13" t="s">
        <v>85</v>
      </c>
      <c r="AW152" s="13" t="s">
        <v>36</v>
      </c>
      <c r="AX152" s="13" t="s">
        <v>83</v>
      </c>
      <c r="AY152" s="159" t="s">
        <v>218</v>
      </c>
    </row>
    <row r="153" spans="2:65" s="1" customFormat="1" ht="16.5" customHeight="1">
      <c r="B153" s="33"/>
      <c r="C153" s="186" t="s">
        <v>326</v>
      </c>
      <c r="D153" s="186" t="s">
        <v>638</v>
      </c>
      <c r="E153" s="187" t="s">
        <v>3006</v>
      </c>
      <c r="F153" s="188" t="s">
        <v>3007</v>
      </c>
      <c r="G153" s="189" t="s">
        <v>157</v>
      </c>
      <c r="H153" s="190">
        <v>58.5</v>
      </c>
      <c r="I153" s="191"/>
      <c r="J153" s="192">
        <f>ROUND(I153*H153,2)</f>
        <v>0</v>
      </c>
      <c r="K153" s="188" t="s">
        <v>223</v>
      </c>
      <c r="L153" s="193"/>
      <c r="M153" s="194" t="s">
        <v>19</v>
      </c>
      <c r="N153" s="195" t="s">
        <v>46</v>
      </c>
      <c r="P153" s="142">
        <f>O153*H153</f>
        <v>0</v>
      </c>
      <c r="Q153" s="142">
        <v>0.13131999999999999</v>
      </c>
      <c r="R153" s="142">
        <f>Q153*H153</f>
        <v>7.6822199999999992</v>
      </c>
      <c r="S153" s="142">
        <v>0</v>
      </c>
      <c r="T153" s="143">
        <f>S153*H153</f>
        <v>0</v>
      </c>
      <c r="AR153" s="144" t="s">
        <v>301</v>
      </c>
      <c r="AT153" s="144" t="s">
        <v>638</v>
      </c>
      <c r="AU153" s="144" t="s">
        <v>85</v>
      </c>
      <c r="AY153" s="18" t="s">
        <v>218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83</v>
      </c>
      <c r="BK153" s="145">
        <f>ROUND(I153*H153,2)</f>
        <v>0</v>
      </c>
      <c r="BL153" s="18" t="s">
        <v>224</v>
      </c>
      <c r="BM153" s="144" t="s">
        <v>3008</v>
      </c>
    </row>
    <row r="154" spans="2:65" s="1" customFormat="1" ht="11.25">
      <c r="B154" s="33"/>
      <c r="D154" s="146" t="s">
        <v>226</v>
      </c>
      <c r="F154" s="147" t="s">
        <v>3007</v>
      </c>
      <c r="I154" s="148"/>
      <c r="L154" s="33"/>
      <c r="M154" s="149"/>
      <c r="T154" s="54"/>
      <c r="AT154" s="18" t="s">
        <v>226</v>
      </c>
      <c r="AU154" s="18" t="s">
        <v>85</v>
      </c>
    </row>
    <row r="155" spans="2:65" s="12" customFormat="1" ht="11.25">
      <c r="B155" s="152"/>
      <c r="D155" s="146" t="s">
        <v>230</v>
      </c>
      <c r="E155" s="153" t="s">
        <v>19</v>
      </c>
      <c r="F155" s="154" t="s">
        <v>231</v>
      </c>
      <c r="H155" s="153" t="s">
        <v>19</v>
      </c>
      <c r="I155" s="155"/>
      <c r="L155" s="152"/>
      <c r="M155" s="156"/>
      <c r="T155" s="157"/>
      <c r="AT155" s="153" t="s">
        <v>230</v>
      </c>
      <c r="AU155" s="153" t="s">
        <v>85</v>
      </c>
      <c r="AV155" s="12" t="s">
        <v>83</v>
      </c>
      <c r="AW155" s="12" t="s">
        <v>36</v>
      </c>
      <c r="AX155" s="12" t="s">
        <v>75</v>
      </c>
      <c r="AY155" s="153" t="s">
        <v>218</v>
      </c>
    </row>
    <row r="156" spans="2:65" s="13" customFormat="1" ht="11.25">
      <c r="B156" s="158"/>
      <c r="D156" s="146" t="s">
        <v>230</v>
      </c>
      <c r="E156" s="159" t="s">
        <v>19</v>
      </c>
      <c r="F156" s="160" t="s">
        <v>3005</v>
      </c>
      <c r="H156" s="161">
        <v>58.5</v>
      </c>
      <c r="I156" s="162"/>
      <c r="L156" s="158"/>
      <c r="M156" s="163"/>
      <c r="T156" s="164"/>
      <c r="AT156" s="159" t="s">
        <v>230</v>
      </c>
      <c r="AU156" s="159" t="s">
        <v>85</v>
      </c>
      <c r="AV156" s="13" t="s">
        <v>85</v>
      </c>
      <c r="AW156" s="13" t="s">
        <v>36</v>
      </c>
      <c r="AX156" s="13" t="s">
        <v>83</v>
      </c>
      <c r="AY156" s="159" t="s">
        <v>218</v>
      </c>
    </row>
    <row r="157" spans="2:65" s="11" customFormat="1" ht="22.9" customHeight="1">
      <c r="B157" s="121"/>
      <c r="D157" s="122" t="s">
        <v>74</v>
      </c>
      <c r="E157" s="131" t="s">
        <v>508</v>
      </c>
      <c r="F157" s="131" t="s">
        <v>509</v>
      </c>
      <c r="I157" s="124"/>
      <c r="J157" s="132">
        <f>BK157</f>
        <v>0</v>
      </c>
      <c r="L157" s="121"/>
      <c r="M157" s="126"/>
      <c r="P157" s="127">
        <f>SUM(P158:P160)</f>
        <v>0</v>
      </c>
      <c r="R157" s="127">
        <f>SUM(R158:R160)</f>
        <v>0</v>
      </c>
      <c r="T157" s="128">
        <f>SUM(T158:T160)</f>
        <v>0</v>
      </c>
      <c r="AR157" s="122" t="s">
        <v>83</v>
      </c>
      <c r="AT157" s="129" t="s">
        <v>74</v>
      </c>
      <c r="AU157" s="129" t="s">
        <v>83</v>
      </c>
      <c r="AY157" s="122" t="s">
        <v>218</v>
      </c>
      <c r="BK157" s="130">
        <f>SUM(BK158:BK160)</f>
        <v>0</v>
      </c>
    </row>
    <row r="158" spans="2:65" s="1" customFormat="1" ht="16.5" customHeight="1">
      <c r="B158" s="33"/>
      <c r="C158" s="133" t="s">
        <v>339</v>
      </c>
      <c r="D158" s="133" t="s">
        <v>220</v>
      </c>
      <c r="E158" s="134" t="s">
        <v>511</v>
      </c>
      <c r="F158" s="135" t="s">
        <v>512</v>
      </c>
      <c r="G158" s="136" t="s">
        <v>181</v>
      </c>
      <c r="H158" s="137">
        <v>47.396000000000001</v>
      </c>
      <c r="I158" s="138"/>
      <c r="J158" s="139">
        <f>ROUND(I158*H158,2)</f>
        <v>0</v>
      </c>
      <c r="K158" s="135" t="s">
        <v>223</v>
      </c>
      <c r="L158" s="33"/>
      <c r="M158" s="140" t="s">
        <v>19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224</v>
      </c>
      <c r="AT158" s="144" t="s">
        <v>220</v>
      </c>
      <c r="AU158" s="144" t="s">
        <v>85</v>
      </c>
      <c r="AY158" s="18" t="s">
        <v>218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83</v>
      </c>
      <c r="BK158" s="145">
        <f>ROUND(I158*H158,2)</f>
        <v>0</v>
      </c>
      <c r="BL158" s="18" t="s">
        <v>224</v>
      </c>
      <c r="BM158" s="144" t="s">
        <v>3009</v>
      </c>
    </row>
    <row r="159" spans="2:65" s="1" customFormat="1" ht="11.25">
      <c r="B159" s="33"/>
      <c r="D159" s="146" t="s">
        <v>226</v>
      </c>
      <c r="F159" s="147" t="s">
        <v>514</v>
      </c>
      <c r="I159" s="148"/>
      <c r="L159" s="33"/>
      <c r="M159" s="149"/>
      <c r="T159" s="54"/>
      <c r="AT159" s="18" t="s">
        <v>226</v>
      </c>
      <c r="AU159" s="18" t="s">
        <v>85</v>
      </c>
    </row>
    <row r="160" spans="2:65" s="1" customFormat="1" ht="11.25">
      <c r="B160" s="33"/>
      <c r="D160" s="150" t="s">
        <v>228</v>
      </c>
      <c r="F160" s="151" t="s">
        <v>515</v>
      </c>
      <c r="I160" s="148"/>
      <c r="L160" s="33"/>
      <c r="M160" s="198"/>
      <c r="N160" s="199"/>
      <c r="O160" s="199"/>
      <c r="P160" s="199"/>
      <c r="Q160" s="199"/>
      <c r="R160" s="199"/>
      <c r="S160" s="199"/>
      <c r="T160" s="200"/>
      <c r="AT160" s="18" t="s">
        <v>228</v>
      </c>
      <c r="AU160" s="18" t="s">
        <v>85</v>
      </c>
    </row>
    <row r="161" spans="2:12" s="1" customFormat="1" ht="6.95" customHeight="1">
      <c r="B161" s="42"/>
      <c r="C161" s="43"/>
      <c r="D161" s="43"/>
      <c r="E161" s="43"/>
      <c r="F161" s="43"/>
      <c r="G161" s="43"/>
      <c r="H161" s="43"/>
      <c r="I161" s="43"/>
      <c r="J161" s="43"/>
      <c r="K161" s="43"/>
      <c r="L161" s="33"/>
    </row>
  </sheetData>
  <sheetProtection algorithmName="SHA-512" hashValue="q14z5Yf734sEQ4QVdl3MJ1wliFk22fa0H+5BC90L7BJK/5mONqNraqcmq9WjEXvtujI3XrWdi3gG0N78mlLMRw==" saltValue="fo6z5RSUs9uoY0T4HmyVhZacJ2LxOUhNXDIIDq2/Eit9tmclPTNWpP1xLESjS2WUg8uCIx1YL4/3N+SXTTZQGw==" spinCount="100000" sheet="1" objects="1" scenarios="1" formatColumns="0" formatRows="0" autoFilter="0"/>
  <autoFilter ref="C88:K160" xr:uid="{00000000-0009-0000-0000-00000C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 xr:uid="{00000000-0004-0000-0C00-000000000000}"/>
    <hyperlink ref="F102" r:id="rId2" xr:uid="{00000000-0004-0000-0C00-000001000000}"/>
    <hyperlink ref="F109" r:id="rId3" xr:uid="{00000000-0004-0000-0C00-000002000000}"/>
    <hyperlink ref="F116" r:id="rId4" xr:uid="{00000000-0004-0000-0C00-000003000000}"/>
    <hyperlink ref="F123" r:id="rId5" xr:uid="{00000000-0004-0000-0C00-000004000000}"/>
    <hyperlink ref="F130" r:id="rId6" xr:uid="{00000000-0004-0000-0C00-000005000000}"/>
    <hyperlink ref="F136" r:id="rId7" xr:uid="{00000000-0004-0000-0C00-000006000000}"/>
    <hyperlink ref="F150" r:id="rId8" xr:uid="{00000000-0004-0000-0C00-000007000000}"/>
    <hyperlink ref="F160" r:id="rId9" xr:uid="{00000000-0004-0000-0C00-000008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0"/>
  <headerFooter>
    <oddFooter>&amp;CStrana &amp;P z &amp;N</oddFooter>
  </headerFooter>
  <drawing r:id="rId1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129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46" ht="12" customHeight="1">
      <c r="B8" s="21"/>
      <c r="D8" s="28" t="s">
        <v>166</v>
      </c>
      <c r="L8" s="21"/>
    </row>
    <row r="9" spans="2:46" s="1" customFormat="1" ht="16.5" customHeight="1">
      <c r="B9" s="33"/>
      <c r="E9" s="336" t="s">
        <v>878</v>
      </c>
      <c r="F9" s="338"/>
      <c r="G9" s="338"/>
      <c r="H9" s="338"/>
      <c r="L9" s="33"/>
    </row>
    <row r="10" spans="2:46" s="1" customFormat="1" ht="12" customHeight="1">
      <c r="B10" s="33"/>
      <c r="D10" s="28" t="s">
        <v>879</v>
      </c>
      <c r="L10" s="33"/>
    </row>
    <row r="11" spans="2:46" s="1" customFormat="1" ht="16.5" customHeight="1">
      <c r="B11" s="33"/>
      <c r="E11" s="299" t="s">
        <v>3010</v>
      </c>
      <c r="F11" s="338"/>
      <c r="G11" s="338"/>
      <c r="H11" s="33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ROUND((SUM(BE86:BE103)),  2)</f>
        <v>0</v>
      </c>
      <c r="I35" s="95">
        <v>0.21</v>
      </c>
      <c r="J35" s="84">
        <f>ROUND(((SUM(BE86:BE103))*I35),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ROUND((SUM(BF86:BF103)),  2)</f>
        <v>0</v>
      </c>
      <c r="I36" s="95">
        <v>0.15</v>
      </c>
      <c r="J36" s="84">
        <f>ROUND(((SUM(BF86:BF103))*I36),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ROUND((SUM(BG86:BG103)),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ROUND((SUM(BH86:BH103)),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ROUND((SUM(BI86:BI103)),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06 - Vyvedení výkonu z MVE – přípojka vn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J86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3011</v>
      </c>
      <c r="E64" s="107"/>
      <c r="F64" s="107"/>
      <c r="G64" s="107"/>
      <c r="H64" s="107"/>
      <c r="I64" s="107"/>
      <c r="J64" s="108">
        <f>J87</f>
        <v>0</v>
      </c>
      <c r="L64" s="105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203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36" t="str">
        <f>E7</f>
        <v>MVE jez Rajhrad vč. rekonstrukce jezu a rybího přechodu</v>
      </c>
      <c r="F74" s="337"/>
      <c r="G74" s="337"/>
      <c r="H74" s="337"/>
      <c r="L74" s="33"/>
    </row>
    <row r="75" spans="2:12" ht="12" customHeight="1">
      <c r="B75" s="21"/>
      <c r="C75" s="28" t="s">
        <v>166</v>
      </c>
      <c r="L75" s="21"/>
    </row>
    <row r="76" spans="2:12" s="1" customFormat="1" ht="16.5" customHeight="1">
      <c r="B76" s="33"/>
      <c r="E76" s="336" t="s">
        <v>878</v>
      </c>
      <c r="F76" s="338"/>
      <c r="G76" s="338"/>
      <c r="H76" s="338"/>
      <c r="L76" s="33"/>
    </row>
    <row r="77" spans="2:12" s="1" customFormat="1" ht="12" customHeight="1">
      <c r="B77" s="33"/>
      <c r="C77" s="28" t="s">
        <v>879</v>
      </c>
      <c r="L77" s="33"/>
    </row>
    <row r="78" spans="2:12" s="1" customFormat="1" ht="16.5" customHeight="1">
      <c r="B78" s="33"/>
      <c r="E78" s="299" t="str">
        <f>E11</f>
        <v>SO 06 - Vyvedení výkonu z MVE – přípojka vn</v>
      </c>
      <c r="F78" s="338"/>
      <c r="G78" s="338"/>
      <c r="H78" s="338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F14</f>
        <v xml:space="preserve">Svratka, říční km 29,430 – jez </v>
      </c>
      <c r="I80" s="28" t="s">
        <v>23</v>
      </c>
      <c r="J80" s="50">
        <f>IF(J14="","",J14)</f>
        <v>45461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24</v>
      </c>
      <c r="F82" s="26" t="str">
        <f>E17</f>
        <v>Povodí Moravy, státní podnik</v>
      </c>
      <c r="I82" s="28" t="s">
        <v>32</v>
      </c>
      <c r="J82" s="31" t="str">
        <f>E23</f>
        <v>AQUATIS a. s.</v>
      </c>
      <c r="L82" s="33"/>
    </row>
    <row r="83" spans="2:65" s="1" customFormat="1" ht="15.2" customHeight="1">
      <c r="B83" s="33"/>
      <c r="C83" s="28" t="s">
        <v>30</v>
      </c>
      <c r="F83" s="26" t="str">
        <f>IF(E20="","",E20)</f>
        <v>Vyplň údaj</v>
      </c>
      <c r="I83" s="28" t="s">
        <v>37</v>
      </c>
      <c r="J83" s="31" t="str">
        <f>E26</f>
        <v>Bc. Aneta Patková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3"/>
      <c r="C85" s="114" t="s">
        <v>204</v>
      </c>
      <c r="D85" s="115" t="s">
        <v>60</v>
      </c>
      <c r="E85" s="115" t="s">
        <v>56</v>
      </c>
      <c r="F85" s="115" t="s">
        <v>57</v>
      </c>
      <c r="G85" s="115" t="s">
        <v>205</v>
      </c>
      <c r="H85" s="115" t="s">
        <v>206</v>
      </c>
      <c r="I85" s="115" t="s">
        <v>207</v>
      </c>
      <c r="J85" s="115" t="s">
        <v>193</v>
      </c>
      <c r="K85" s="116" t="s">
        <v>208</v>
      </c>
      <c r="L85" s="113"/>
      <c r="M85" s="57" t="s">
        <v>19</v>
      </c>
      <c r="N85" s="58" t="s">
        <v>45</v>
      </c>
      <c r="O85" s="58" t="s">
        <v>209</v>
      </c>
      <c r="P85" s="58" t="s">
        <v>210</v>
      </c>
      <c r="Q85" s="58" t="s">
        <v>211</v>
      </c>
      <c r="R85" s="58" t="s">
        <v>212</v>
      </c>
      <c r="S85" s="58" t="s">
        <v>213</v>
      </c>
      <c r="T85" s="59" t="s">
        <v>214</v>
      </c>
    </row>
    <row r="86" spans="2:65" s="1" customFormat="1" ht="22.9" customHeight="1">
      <c r="B86" s="33"/>
      <c r="C86" s="62" t="s">
        <v>215</v>
      </c>
      <c r="J86" s="117">
        <f>BK86</f>
        <v>0</v>
      </c>
      <c r="L86" s="33"/>
      <c r="M86" s="60"/>
      <c r="N86" s="51"/>
      <c r="O86" s="51"/>
      <c r="P86" s="118">
        <f>P87</f>
        <v>0</v>
      </c>
      <c r="Q86" s="51"/>
      <c r="R86" s="118">
        <f>R87</f>
        <v>0</v>
      </c>
      <c r="S86" s="51"/>
      <c r="T86" s="119">
        <f>T87</f>
        <v>0</v>
      </c>
      <c r="AT86" s="18" t="s">
        <v>74</v>
      </c>
      <c r="AU86" s="18" t="s">
        <v>194</v>
      </c>
      <c r="BK86" s="120">
        <f>BK87</f>
        <v>0</v>
      </c>
    </row>
    <row r="87" spans="2:65" s="11" customFormat="1" ht="25.9" customHeight="1">
      <c r="B87" s="121"/>
      <c r="D87" s="122" t="s">
        <v>74</v>
      </c>
      <c r="E87" s="123" t="s">
        <v>3012</v>
      </c>
      <c r="F87" s="123" t="s">
        <v>3013</v>
      </c>
      <c r="I87" s="124"/>
      <c r="J87" s="125">
        <f>BK87</f>
        <v>0</v>
      </c>
      <c r="L87" s="121"/>
      <c r="M87" s="126"/>
      <c r="P87" s="127">
        <f>SUM(P88:P103)</f>
        <v>0</v>
      </c>
      <c r="R87" s="127">
        <f>SUM(R88:R103)</f>
        <v>0</v>
      </c>
      <c r="T87" s="128">
        <f>SUM(T88:T103)</f>
        <v>0</v>
      </c>
      <c r="AR87" s="122" t="s">
        <v>224</v>
      </c>
      <c r="AT87" s="129" t="s">
        <v>74</v>
      </c>
      <c r="AU87" s="129" t="s">
        <v>75</v>
      </c>
      <c r="AY87" s="122" t="s">
        <v>218</v>
      </c>
      <c r="BK87" s="130">
        <f>SUM(BK88:BK103)</f>
        <v>0</v>
      </c>
    </row>
    <row r="88" spans="2:65" s="1" customFormat="1" ht="16.5" customHeight="1">
      <c r="B88" s="33"/>
      <c r="C88" s="133" t="s">
        <v>83</v>
      </c>
      <c r="D88" s="133" t="s">
        <v>220</v>
      </c>
      <c r="E88" s="134" t="s">
        <v>3014</v>
      </c>
      <c r="F88" s="135" t="s">
        <v>3015</v>
      </c>
      <c r="G88" s="136" t="s">
        <v>957</v>
      </c>
      <c r="H88" s="137">
        <v>1</v>
      </c>
      <c r="I88" s="138"/>
      <c r="J88" s="139">
        <f>ROUND(I88*H88,2)</f>
        <v>0</v>
      </c>
      <c r="K88" s="135" t="s">
        <v>19</v>
      </c>
      <c r="L88" s="33"/>
      <c r="M88" s="140" t="s">
        <v>19</v>
      </c>
      <c r="N88" s="141" t="s">
        <v>46</v>
      </c>
      <c r="P88" s="142">
        <f>O88*H88</f>
        <v>0</v>
      </c>
      <c r="Q88" s="142">
        <v>0</v>
      </c>
      <c r="R88" s="142">
        <f>Q88*H88</f>
        <v>0</v>
      </c>
      <c r="S88" s="142">
        <v>0</v>
      </c>
      <c r="T88" s="143">
        <f>S88*H88</f>
        <v>0</v>
      </c>
      <c r="AR88" s="144" t="s">
        <v>950</v>
      </c>
      <c r="AT88" s="144" t="s">
        <v>220</v>
      </c>
      <c r="AU88" s="144" t="s">
        <v>83</v>
      </c>
      <c r="AY88" s="18" t="s">
        <v>218</v>
      </c>
      <c r="BE88" s="145">
        <f>IF(N88="základní",J88,0)</f>
        <v>0</v>
      </c>
      <c r="BF88" s="145">
        <f>IF(N88="snížená",J88,0)</f>
        <v>0</v>
      </c>
      <c r="BG88" s="145">
        <f>IF(N88="zákl. přenesená",J88,0)</f>
        <v>0</v>
      </c>
      <c r="BH88" s="145">
        <f>IF(N88="sníž. přenesená",J88,0)</f>
        <v>0</v>
      </c>
      <c r="BI88" s="145">
        <f>IF(N88="nulová",J88,0)</f>
        <v>0</v>
      </c>
      <c r="BJ88" s="18" t="s">
        <v>83</v>
      </c>
      <c r="BK88" s="145">
        <f>ROUND(I88*H88,2)</f>
        <v>0</v>
      </c>
      <c r="BL88" s="18" t="s">
        <v>950</v>
      </c>
      <c r="BM88" s="144" t="s">
        <v>3016</v>
      </c>
    </row>
    <row r="89" spans="2:65" s="1" customFormat="1" ht="87.75">
      <c r="B89" s="33"/>
      <c r="D89" s="146" t="s">
        <v>226</v>
      </c>
      <c r="F89" s="147" t="s">
        <v>3017</v>
      </c>
      <c r="I89" s="148"/>
      <c r="L89" s="33"/>
      <c r="M89" s="149"/>
      <c r="T89" s="54"/>
      <c r="AT89" s="18" t="s">
        <v>226</v>
      </c>
      <c r="AU89" s="18" t="s">
        <v>83</v>
      </c>
    </row>
    <row r="90" spans="2:65" s="1" customFormat="1" ht="16.5" customHeight="1">
      <c r="B90" s="33"/>
      <c r="C90" s="133" t="s">
        <v>85</v>
      </c>
      <c r="D90" s="133" t="s">
        <v>220</v>
      </c>
      <c r="E90" s="134" t="s">
        <v>3018</v>
      </c>
      <c r="F90" s="135" t="s">
        <v>3019</v>
      </c>
      <c r="G90" s="136" t="s">
        <v>157</v>
      </c>
      <c r="H90" s="137">
        <v>570</v>
      </c>
      <c r="I90" s="138"/>
      <c r="J90" s="139">
        <f>ROUND(I90*H90,2)</f>
        <v>0</v>
      </c>
      <c r="K90" s="135" t="s">
        <v>19</v>
      </c>
      <c r="L90" s="33"/>
      <c r="M90" s="140" t="s">
        <v>19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950</v>
      </c>
      <c r="AT90" s="144" t="s">
        <v>220</v>
      </c>
      <c r="AU90" s="144" t="s">
        <v>83</v>
      </c>
      <c r="AY90" s="18" t="s">
        <v>218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83</v>
      </c>
      <c r="BK90" s="145">
        <f>ROUND(I90*H90,2)</f>
        <v>0</v>
      </c>
      <c r="BL90" s="18" t="s">
        <v>950</v>
      </c>
      <c r="BM90" s="144" t="s">
        <v>3020</v>
      </c>
    </row>
    <row r="91" spans="2:65" s="1" customFormat="1" ht="29.25">
      <c r="B91" s="33"/>
      <c r="D91" s="146" t="s">
        <v>226</v>
      </c>
      <c r="F91" s="147" t="s">
        <v>3021</v>
      </c>
      <c r="I91" s="148"/>
      <c r="L91" s="33"/>
      <c r="M91" s="149"/>
      <c r="T91" s="54"/>
      <c r="AT91" s="18" t="s">
        <v>226</v>
      </c>
      <c r="AU91" s="18" t="s">
        <v>83</v>
      </c>
    </row>
    <row r="92" spans="2:65" s="1" customFormat="1" ht="16.5" customHeight="1">
      <c r="B92" s="33"/>
      <c r="C92" s="133" t="s">
        <v>110</v>
      </c>
      <c r="D92" s="133" t="s">
        <v>220</v>
      </c>
      <c r="E92" s="134" t="s">
        <v>3022</v>
      </c>
      <c r="F92" s="135" t="s">
        <v>3023</v>
      </c>
      <c r="G92" s="136" t="s">
        <v>957</v>
      </c>
      <c r="H92" s="137">
        <v>1</v>
      </c>
      <c r="I92" s="138"/>
      <c r="J92" s="139">
        <f>ROUND(I92*H92,2)</f>
        <v>0</v>
      </c>
      <c r="K92" s="135" t="s">
        <v>19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950</v>
      </c>
      <c r="AT92" s="144" t="s">
        <v>220</v>
      </c>
      <c r="AU92" s="144" t="s">
        <v>83</v>
      </c>
      <c r="AY92" s="18" t="s">
        <v>218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83</v>
      </c>
      <c r="BK92" s="145">
        <f>ROUND(I92*H92,2)</f>
        <v>0</v>
      </c>
      <c r="BL92" s="18" t="s">
        <v>950</v>
      </c>
      <c r="BM92" s="144" t="s">
        <v>3024</v>
      </c>
    </row>
    <row r="93" spans="2:65" s="1" customFormat="1" ht="87.75">
      <c r="B93" s="33"/>
      <c r="D93" s="146" t="s">
        <v>226</v>
      </c>
      <c r="F93" s="147" t="s">
        <v>3025</v>
      </c>
      <c r="I93" s="148"/>
      <c r="L93" s="33"/>
      <c r="M93" s="149"/>
      <c r="T93" s="54"/>
      <c r="AT93" s="18" t="s">
        <v>226</v>
      </c>
      <c r="AU93" s="18" t="s">
        <v>83</v>
      </c>
    </row>
    <row r="94" spans="2:65" s="1" customFormat="1" ht="16.5" customHeight="1">
      <c r="B94" s="33"/>
      <c r="C94" s="133" t="s">
        <v>224</v>
      </c>
      <c r="D94" s="133" t="s">
        <v>220</v>
      </c>
      <c r="E94" s="134" t="s">
        <v>3026</v>
      </c>
      <c r="F94" s="135" t="s">
        <v>3027</v>
      </c>
      <c r="G94" s="136" t="s">
        <v>890</v>
      </c>
      <c r="H94" s="137">
        <v>1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950</v>
      </c>
      <c r="AT94" s="144" t="s">
        <v>220</v>
      </c>
      <c r="AU94" s="144" t="s">
        <v>83</v>
      </c>
      <c r="AY94" s="18" t="s">
        <v>218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83</v>
      </c>
      <c r="BK94" s="145">
        <f>ROUND(I94*H94,2)</f>
        <v>0</v>
      </c>
      <c r="BL94" s="18" t="s">
        <v>950</v>
      </c>
      <c r="BM94" s="144" t="s">
        <v>3028</v>
      </c>
    </row>
    <row r="95" spans="2:65" s="1" customFormat="1" ht="29.25">
      <c r="B95" s="33"/>
      <c r="D95" s="146" t="s">
        <v>226</v>
      </c>
      <c r="F95" s="147" t="s">
        <v>3029</v>
      </c>
      <c r="I95" s="148"/>
      <c r="L95" s="33"/>
      <c r="M95" s="149"/>
      <c r="T95" s="54"/>
      <c r="AT95" s="18" t="s">
        <v>226</v>
      </c>
      <c r="AU95" s="18" t="s">
        <v>83</v>
      </c>
    </row>
    <row r="96" spans="2:65" s="1" customFormat="1" ht="21.75" customHeight="1">
      <c r="B96" s="33"/>
      <c r="C96" s="133" t="s">
        <v>255</v>
      </c>
      <c r="D96" s="133" t="s">
        <v>220</v>
      </c>
      <c r="E96" s="134" t="s">
        <v>3030</v>
      </c>
      <c r="F96" s="135" t="s">
        <v>3031</v>
      </c>
      <c r="G96" s="136" t="s">
        <v>157</v>
      </c>
      <c r="H96" s="137">
        <v>25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950</v>
      </c>
      <c r="AT96" s="144" t="s">
        <v>220</v>
      </c>
      <c r="AU96" s="144" t="s">
        <v>83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950</v>
      </c>
      <c r="BM96" s="144" t="s">
        <v>3032</v>
      </c>
    </row>
    <row r="97" spans="2:65" s="1" customFormat="1" ht="19.5">
      <c r="B97" s="33"/>
      <c r="D97" s="146" t="s">
        <v>226</v>
      </c>
      <c r="F97" s="147" t="s">
        <v>3033</v>
      </c>
      <c r="I97" s="148"/>
      <c r="L97" s="33"/>
      <c r="M97" s="149"/>
      <c r="T97" s="54"/>
      <c r="AT97" s="18" t="s">
        <v>226</v>
      </c>
      <c r="AU97" s="18" t="s">
        <v>83</v>
      </c>
    </row>
    <row r="98" spans="2:65" s="1" customFormat="1" ht="16.5" customHeight="1">
      <c r="B98" s="33"/>
      <c r="C98" s="133" t="s">
        <v>262</v>
      </c>
      <c r="D98" s="133" t="s">
        <v>220</v>
      </c>
      <c r="E98" s="134" t="s">
        <v>3034</v>
      </c>
      <c r="F98" s="135" t="s">
        <v>1502</v>
      </c>
      <c r="G98" s="136" t="s">
        <v>157</v>
      </c>
      <c r="H98" s="137">
        <v>25</v>
      </c>
      <c r="I98" s="138"/>
      <c r="J98" s="139">
        <f>ROUND(I98*H98,2)</f>
        <v>0</v>
      </c>
      <c r="K98" s="135" t="s">
        <v>19</v>
      </c>
      <c r="L98" s="33"/>
      <c r="M98" s="140" t="s">
        <v>19</v>
      </c>
      <c r="N98" s="141" t="s">
        <v>46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950</v>
      </c>
      <c r="AT98" s="144" t="s">
        <v>220</v>
      </c>
      <c r="AU98" s="144" t="s">
        <v>83</v>
      </c>
      <c r="AY98" s="18" t="s">
        <v>218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83</v>
      </c>
      <c r="BK98" s="145">
        <f>ROUND(I98*H98,2)</f>
        <v>0</v>
      </c>
      <c r="BL98" s="18" t="s">
        <v>950</v>
      </c>
      <c r="BM98" s="144" t="s">
        <v>3035</v>
      </c>
    </row>
    <row r="99" spans="2:65" s="1" customFormat="1" ht="11.25">
      <c r="B99" s="33"/>
      <c r="D99" s="146" t="s">
        <v>226</v>
      </c>
      <c r="F99" s="147" t="s">
        <v>1502</v>
      </c>
      <c r="I99" s="148"/>
      <c r="L99" s="33"/>
      <c r="M99" s="149"/>
      <c r="T99" s="54"/>
      <c r="AT99" s="18" t="s">
        <v>226</v>
      </c>
      <c r="AU99" s="18" t="s">
        <v>83</v>
      </c>
    </row>
    <row r="100" spans="2:65" s="1" customFormat="1" ht="24.2" customHeight="1">
      <c r="B100" s="33"/>
      <c r="C100" s="133" t="s">
        <v>270</v>
      </c>
      <c r="D100" s="133" t="s">
        <v>220</v>
      </c>
      <c r="E100" s="134" t="s">
        <v>3036</v>
      </c>
      <c r="F100" s="135" t="s">
        <v>3037</v>
      </c>
      <c r="G100" s="136" t="s">
        <v>957</v>
      </c>
      <c r="H100" s="137">
        <v>1</v>
      </c>
      <c r="I100" s="138"/>
      <c r="J100" s="139">
        <f>ROUND(I100*H100,2)</f>
        <v>0</v>
      </c>
      <c r="K100" s="135" t="s">
        <v>19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950</v>
      </c>
      <c r="AT100" s="144" t="s">
        <v>220</v>
      </c>
      <c r="AU100" s="144" t="s">
        <v>83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950</v>
      </c>
      <c r="BM100" s="144" t="s">
        <v>3038</v>
      </c>
    </row>
    <row r="101" spans="2:65" s="1" customFormat="1" ht="19.5">
      <c r="B101" s="33"/>
      <c r="D101" s="146" t="s">
        <v>226</v>
      </c>
      <c r="F101" s="147" t="s">
        <v>3037</v>
      </c>
      <c r="I101" s="148"/>
      <c r="L101" s="33"/>
      <c r="M101" s="149"/>
      <c r="T101" s="54"/>
      <c r="AT101" s="18" t="s">
        <v>226</v>
      </c>
      <c r="AU101" s="18" t="s">
        <v>83</v>
      </c>
    </row>
    <row r="102" spans="2:65" s="1" customFormat="1" ht="16.5" customHeight="1">
      <c r="B102" s="33"/>
      <c r="C102" s="133" t="s">
        <v>301</v>
      </c>
      <c r="D102" s="133" t="s">
        <v>220</v>
      </c>
      <c r="E102" s="134" t="s">
        <v>3039</v>
      </c>
      <c r="F102" s="135" t="s">
        <v>219</v>
      </c>
      <c r="G102" s="136" t="s">
        <v>957</v>
      </c>
      <c r="H102" s="137">
        <v>1</v>
      </c>
      <c r="I102" s="138"/>
      <c r="J102" s="139">
        <f>ROUND(I102*H102,2)</f>
        <v>0</v>
      </c>
      <c r="K102" s="135" t="s">
        <v>19</v>
      </c>
      <c r="L102" s="33"/>
      <c r="M102" s="140" t="s">
        <v>19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950</v>
      </c>
      <c r="AT102" s="144" t="s">
        <v>220</v>
      </c>
      <c r="AU102" s="144" t="s">
        <v>83</v>
      </c>
      <c r="AY102" s="18" t="s">
        <v>218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83</v>
      </c>
      <c r="BK102" s="145">
        <f>ROUND(I102*H102,2)</f>
        <v>0</v>
      </c>
      <c r="BL102" s="18" t="s">
        <v>950</v>
      </c>
      <c r="BM102" s="144" t="s">
        <v>3040</v>
      </c>
    </row>
    <row r="103" spans="2:65" s="1" customFormat="1" ht="68.25">
      <c r="B103" s="33"/>
      <c r="D103" s="146" t="s">
        <v>226</v>
      </c>
      <c r="F103" s="147" t="s">
        <v>3041</v>
      </c>
      <c r="I103" s="148"/>
      <c r="L103" s="33"/>
      <c r="M103" s="198"/>
      <c r="N103" s="199"/>
      <c r="O103" s="199"/>
      <c r="P103" s="199"/>
      <c r="Q103" s="199"/>
      <c r="R103" s="199"/>
      <c r="S103" s="199"/>
      <c r="T103" s="200"/>
      <c r="AT103" s="18" t="s">
        <v>226</v>
      </c>
      <c r="AU103" s="18" t="s">
        <v>83</v>
      </c>
    </row>
    <row r="104" spans="2:65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3"/>
    </row>
  </sheetData>
  <sheetProtection algorithmName="SHA-512" hashValue="Qv6pQziE1LZU0Mz0XHdmNbJUNeboV4O36J1zTKNi5SZ7wh2GTtxE3JDMPLPIpZbPjcVDbGBb08wN++POaKyidw==" saltValue="NOSleyKM2T8JalbVbS8ZG975KW81SMOS/StG8cukO4zVhx2xkRN2tO+g6Qqcx1RpsumdM+b6WSytI9YpayzPKQ==" spinCount="100000" sheet="1" objects="1" scenarios="1" formatColumns="0" formatRows="0" autoFilter="0"/>
  <autoFilter ref="C85:K103" xr:uid="{00000000-0009-0000-0000-00000D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4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132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46" ht="12" customHeight="1">
      <c r="B8" s="21"/>
      <c r="D8" s="28" t="s">
        <v>166</v>
      </c>
      <c r="L8" s="21"/>
    </row>
    <row r="9" spans="2:46" s="1" customFormat="1" ht="16.5" customHeight="1">
      <c r="B9" s="33"/>
      <c r="E9" s="336" t="s">
        <v>878</v>
      </c>
      <c r="F9" s="338"/>
      <c r="G9" s="338"/>
      <c r="H9" s="338"/>
      <c r="L9" s="33"/>
    </row>
    <row r="10" spans="2:46" s="1" customFormat="1" ht="12" customHeight="1">
      <c r="B10" s="33"/>
      <c r="D10" s="28" t="s">
        <v>879</v>
      </c>
      <c r="L10" s="33"/>
    </row>
    <row r="11" spans="2:46" s="1" customFormat="1" ht="16.5" customHeight="1">
      <c r="B11" s="33"/>
      <c r="E11" s="299" t="s">
        <v>3042</v>
      </c>
      <c r="F11" s="338"/>
      <c r="G11" s="338"/>
      <c r="H11" s="33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ROUND((SUM(BE86:BE141)),  2)</f>
        <v>0</v>
      </c>
      <c r="I35" s="95">
        <v>0.21</v>
      </c>
      <c r="J35" s="84">
        <f>ROUND(((SUM(BE86:BE141))*I35),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ROUND((SUM(BF86:BF141)),  2)</f>
        <v>0</v>
      </c>
      <c r="I36" s="95">
        <v>0.15</v>
      </c>
      <c r="J36" s="84">
        <f>ROUND(((SUM(BF86:BF141))*I36),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ROUND((SUM(BG86:BG141)),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ROUND((SUM(BH86:BH141)),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ROUND((SUM(BI86:BI141)),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07 - Venkovní kabelové rozvody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J86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3043</v>
      </c>
      <c r="E64" s="107"/>
      <c r="F64" s="107"/>
      <c r="G64" s="107"/>
      <c r="H64" s="107"/>
      <c r="I64" s="107"/>
      <c r="J64" s="108">
        <f>J87</f>
        <v>0</v>
      </c>
      <c r="L64" s="105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203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36" t="str">
        <f>E7</f>
        <v>MVE jez Rajhrad vč. rekonstrukce jezu a rybího přechodu</v>
      </c>
      <c r="F74" s="337"/>
      <c r="G74" s="337"/>
      <c r="H74" s="337"/>
      <c r="L74" s="33"/>
    </row>
    <row r="75" spans="2:12" ht="12" customHeight="1">
      <c r="B75" s="21"/>
      <c r="C75" s="28" t="s">
        <v>166</v>
      </c>
      <c r="L75" s="21"/>
    </row>
    <row r="76" spans="2:12" s="1" customFormat="1" ht="16.5" customHeight="1">
      <c r="B76" s="33"/>
      <c r="E76" s="336" t="s">
        <v>878</v>
      </c>
      <c r="F76" s="338"/>
      <c r="G76" s="338"/>
      <c r="H76" s="338"/>
      <c r="L76" s="33"/>
    </row>
    <row r="77" spans="2:12" s="1" customFormat="1" ht="12" customHeight="1">
      <c r="B77" s="33"/>
      <c r="C77" s="28" t="s">
        <v>879</v>
      </c>
      <c r="L77" s="33"/>
    </row>
    <row r="78" spans="2:12" s="1" customFormat="1" ht="16.5" customHeight="1">
      <c r="B78" s="33"/>
      <c r="E78" s="299" t="str">
        <f>E11</f>
        <v>SO 07 - Venkovní kabelové rozvody</v>
      </c>
      <c r="F78" s="338"/>
      <c r="G78" s="338"/>
      <c r="H78" s="338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F14</f>
        <v xml:space="preserve">Svratka, říční km 29,430 – jez </v>
      </c>
      <c r="I80" s="28" t="s">
        <v>23</v>
      </c>
      <c r="J80" s="50">
        <f>IF(J14="","",J14)</f>
        <v>45461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24</v>
      </c>
      <c r="F82" s="26" t="str">
        <f>E17</f>
        <v>Povodí Moravy, státní podnik</v>
      </c>
      <c r="I82" s="28" t="s">
        <v>32</v>
      </c>
      <c r="J82" s="31" t="str">
        <f>E23</f>
        <v>AQUATIS a. s.</v>
      </c>
      <c r="L82" s="33"/>
    </row>
    <row r="83" spans="2:65" s="1" customFormat="1" ht="15.2" customHeight="1">
      <c r="B83" s="33"/>
      <c r="C83" s="28" t="s">
        <v>30</v>
      </c>
      <c r="F83" s="26" t="str">
        <f>IF(E20="","",E20)</f>
        <v>Vyplň údaj</v>
      </c>
      <c r="I83" s="28" t="s">
        <v>37</v>
      </c>
      <c r="J83" s="31" t="str">
        <f>E26</f>
        <v>Bc. Aneta Patková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3"/>
      <c r="C85" s="114" t="s">
        <v>204</v>
      </c>
      <c r="D85" s="115" t="s">
        <v>60</v>
      </c>
      <c r="E85" s="115" t="s">
        <v>56</v>
      </c>
      <c r="F85" s="115" t="s">
        <v>57</v>
      </c>
      <c r="G85" s="115" t="s">
        <v>205</v>
      </c>
      <c r="H85" s="115" t="s">
        <v>206</v>
      </c>
      <c r="I85" s="115" t="s">
        <v>207</v>
      </c>
      <c r="J85" s="115" t="s">
        <v>193</v>
      </c>
      <c r="K85" s="116" t="s">
        <v>208</v>
      </c>
      <c r="L85" s="113"/>
      <c r="M85" s="57" t="s">
        <v>19</v>
      </c>
      <c r="N85" s="58" t="s">
        <v>45</v>
      </c>
      <c r="O85" s="58" t="s">
        <v>209</v>
      </c>
      <c r="P85" s="58" t="s">
        <v>210</v>
      </c>
      <c r="Q85" s="58" t="s">
        <v>211</v>
      </c>
      <c r="R85" s="58" t="s">
        <v>212</v>
      </c>
      <c r="S85" s="58" t="s">
        <v>213</v>
      </c>
      <c r="T85" s="59" t="s">
        <v>214</v>
      </c>
    </row>
    <row r="86" spans="2:65" s="1" customFormat="1" ht="22.9" customHeight="1">
      <c r="B86" s="33"/>
      <c r="C86" s="62" t="s">
        <v>215</v>
      </c>
      <c r="J86" s="117">
        <f>BK86</f>
        <v>0</v>
      </c>
      <c r="L86" s="33"/>
      <c r="M86" s="60"/>
      <c r="N86" s="51"/>
      <c r="O86" s="51"/>
      <c r="P86" s="118">
        <f>P87</f>
        <v>0</v>
      </c>
      <c r="Q86" s="51"/>
      <c r="R86" s="118">
        <f>R87</f>
        <v>0</v>
      </c>
      <c r="S86" s="51"/>
      <c r="T86" s="119">
        <f>T87</f>
        <v>0</v>
      </c>
      <c r="AT86" s="18" t="s">
        <v>74</v>
      </c>
      <c r="AU86" s="18" t="s">
        <v>194</v>
      </c>
      <c r="BK86" s="120">
        <f>BK87</f>
        <v>0</v>
      </c>
    </row>
    <row r="87" spans="2:65" s="11" customFormat="1" ht="25.9" customHeight="1">
      <c r="B87" s="121"/>
      <c r="D87" s="122" t="s">
        <v>74</v>
      </c>
      <c r="E87" s="123" t="s">
        <v>3044</v>
      </c>
      <c r="F87" s="123" t="s">
        <v>935</v>
      </c>
      <c r="I87" s="124"/>
      <c r="J87" s="125">
        <f>BK87</f>
        <v>0</v>
      </c>
      <c r="L87" s="121"/>
      <c r="M87" s="126"/>
      <c r="P87" s="127">
        <f>SUM(P88:P141)</f>
        <v>0</v>
      </c>
      <c r="R87" s="127">
        <f>SUM(R88:R141)</f>
        <v>0</v>
      </c>
      <c r="T87" s="128">
        <f>SUM(T88:T141)</f>
        <v>0</v>
      </c>
      <c r="AR87" s="122" t="s">
        <v>224</v>
      </c>
      <c r="AT87" s="129" t="s">
        <v>74</v>
      </c>
      <c r="AU87" s="129" t="s">
        <v>75</v>
      </c>
      <c r="AY87" s="122" t="s">
        <v>218</v>
      </c>
      <c r="BK87" s="130">
        <f>SUM(BK88:BK141)</f>
        <v>0</v>
      </c>
    </row>
    <row r="88" spans="2:65" s="1" customFormat="1" ht="16.5" customHeight="1">
      <c r="B88" s="33"/>
      <c r="C88" s="133" t="s">
        <v>83</v>
      </c>
      <c r="D88" s="133" t="s">
        <v>220</v>
      </c>
      <c r="E88" s="134" t="s">
        <v>3045</v>
      </c>
      <c r="F88" s="135" t="s">
        <v>3046</v>
      </c>
      <c r="G88" s="136" t="s">
        <v>949</v>
      </c>
      <c r="H88" s="137">
        <v>5</v>
      </c>
      <c r="I88" s="138"/>
      <c r="J88" s="139">
        <f>ROUND(I88*H88,2)</f>
        <v>0</v>
      </c>
      <c r="K88" s="135" t="s">
        <v>19</v>
      </c>
      <c r="L88" s="33"/>
      <c r="M88" s="140" t="s">
        <v>19</v>
      </c>
      <c r="N88" s="141" t="s">
        <v>46</v>
      </c>
      <c r="P88" s="142">
        <f>O88*H88</f>
        <v>0</v>
      </c>
      <c r="Q88" s="142">
        <v>0</v>
      </c>
      <c r="R88" s="142">
        <f>Q88*H88</f>
        <v>0</v>
      </c>
      <c r="S88" s="142">
        <v>0</v>
      </c>
      <c r="T88" s="143">
        <f>S88*H88</f>
        <v>0</v>
      </c>
      <c r="AR88" s="144" t="s">
        <v>950</v>
      </c>
      <c r="AT88" s="144" t="s">
        <v>220</v>
      </c>
      <c r="AU88" s="144" t="s">
        <v>83</v>
      </c>
      <c r="AY88" s="18" t="s">
        <v>218</v>
      </c>
      <c r="BE88" s="145">
        <f>IF(N88="základní",J88,0)</f>
        <v>0</v>
      </c>
      <c r="BF88" s="145">
        <f>IF(N88="snížená",J88,0)</f>
        <v>0</v>
      </c>
      <c r="BG88" s="145">
        <f>IF(N88="zákl. přenesená",J88,0)</f>
        <v>0</v>
      </c>
      <c r="BH88" s="145">
        <f>IF(N88="sníž. přenesená",J88,0)</f>
        <v>0</v>
      </c>
      <c r="BI88" s="145">
        <f>IF(N88="nulová",J88,0)</f>
        <v>0</v>
      </c>
      <c r="BJ88" s="18" t="s">
        <v>83</v>
      </c>
      <c r="BK88" s="145">
        <f>ROUND(I88*H88,2)</f>
        <v>0</v>
      </c>
      <c r="BL88" s="18" t="s">
        <v>950</v>
      </c>
      <c r="BM88" s="144" t="s">
        <v>3047</v>
      </c>
    </row>
    <row r="89" spans="2:65" s="1" customFormat="1" ht="39">
      <c r="B89" s="33"/>
      <c r="D89" s="146" t="s">
        <v>226</v>
      </c>
      <c r="F89" s="147" t="s">
        <v>3048</v>
      </c>
      <c r="I89" s="148"/>
      <c r="L89" s="33"/>
      <c r="M89" s="149"/>
      <c r="T89" s="54"/>
      <c r="AT89" s="18" t="s">
        <v>226</v>
      </c>
      <c r="AU89" s="18" t="s">
        <v>83</v>
      </c>
    </row>
    <row r="90" spans="2:65" s="1" customFormat="1" ht="29.25">
      <c r="B90" s="33"/>
      <c r="D90" s="146" t="s">
        <v>276</v>
      </c>
      <c r="F90" s="175" t="s">
        <v>3049</v>
      </c>
      <c r="I90" s="148"/>
      <c r="L90" s="33"/>
      <c r="M90" s="149"/>
      <c r="T90" s="54"/>
      <c r="AT90" s="18" t="s">
        <v>276</v>
      </c>
      <c r="AU90" s="18" t="s">
        <v>83</v>
      </c>
    </row>
    <row r="91" spans="2:65" s="1" customFormat="1" ht="16.5" customHeight="1">
      <c r="B91" s="33"/>
      <c r="C91" s="133" t="s">
        <v>85</v>
      </c>
      <c r="D91" s="133" t="s">
        <v>220</v>
      </c>
      <c r="E91" s="134" t="s">
        <v>3050</v>
      </c>
      <c r="F91" s="135" t="s">
        <v>3051</v>
      </c>
      <c r="G91" s="136" t="s">
        <v>949</v>
      </c>
      <c r="H91" s="137">
        <v>5</v>
      </c>
      <c r="I91" s="138"/>
      <c r="J91" s="139">
        <f>ROUND(I91*H91,2)</f>
        <v>0</v>
      </c>
      <c r="K91" s="135" t="s">
        <v>19</v>
      </c>
      <c r="L91" s="33"/>
      <c r="M91" s="140" t="s">
        <v>19</v>
      </c>
      <c r="N91" s="141" t="s">
        <v>46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950</v>
      </c>
      <c r="AT91" s="144" t="s">
        <v>220</v>
      </c>
      <c r="AU91" s="144" t="s">
        <v>83</v>
      </c>
      <c r="AY91" s="18" t="s">
        <v>218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8" t="s">
        <v>83</v>
      </c>
      <c r="BK91" s="145">
        <f>ROUND(I91*H91,2)</f>
        <v>0</v>
      </c>
      <c r="BL91" s="18" t="s">
        <v>950</v>
      </c>
      <c r="BM91" s="144" t="s">
        <v>3052</v>
      </c>
    </row>
    <row r="92" spans="2:65" s="1" customFormat="1" ht="19.5">
      <c r="B92" s="33"/>
      <c r="D92" s="146" t="s">
        <v>226</v>
      </c>
      <c r="F92" s="147" t="s">
        <v>3053</v>
      </c>
      <c r="I92" s="148"/>
      <c r="L92" s="33"/>
      <c r="M92" s="149"/>
      <c r="T92" s="54"/>
      <c r="AT92" s="18" t="s">
        <v>226</v>
      </c>
      <c r="AU92" s="18" t="s">
        <v>83</v>
      </c>
    </row>
    <row r="93" spans="2:65" s="1" customFormat="1" ht="29.25">
      <c r="B93" s="33"/>
      <c r="D93" s="146" t="s">
        <v>276</v>
      </c>
      <c r="F93" s="175" t="s">
        <v>3049</v>
      </c>
      <c r="I93" s="148"/>
      <c r="L93" s="33"/>
      <c r="M93" s="149"/>
      <c r="T93" s="54"/>
      <c r="AT93" s="18" t="s">
        <v>276</v>
      </c>
      <c r="AU93" s="18" t="s">
        <v>83</v>
      </c>
    </row>
    <row r="94" spans="2:65" s="1" customFormat="1" ht="24.2" customHeight="1">
      <c r="B94" s="33"/>
      <c r="C94" s="133" t="s">
        <v>110</v>
      </c>
      <c r="D94" s="133" t="s">
        <v>220</v>
      </c>
      <c r="E94" s="134" t="s">
        <v>3054</v>
      </c>
      <c r="F94" s="135" t="s">
        <v>3055</v>
      </c>
      <c r="G94" s="136" t="s">
        <v>157</v>
      </c>
      <c r="H94" s="137">
        <v>120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950</v>
      </c>
      <c r="AT94" s="144" t="s">
        <v>220</v>
      </c>
      <c r="AU94" s="144" t="s">
        <v>83</v>
      </c>
      <c r="AY94" s="18" t="s">
        <v>218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83</v>
      </c>
      <c r="BK94" s="145">
        <f>ROUND(I94*H94,2)</f>
        <v>0</v>
      </c>
      <c r="BL94" s="18" t="s">
        <v>950</v>
      </c>
      <c r="BM94" s="144" t="s">
        <v>3056</v>
      </c>
    </row>
    <row r="95" spans="2:65" s="1" customFormat="1" ht="19.5">
      <c r="B95" s="33"/>
      <c r="D95" s="146" t="s">
        <v>226</v>
      </c>
      <c r="F95" s="147" t="s">
        <v>3057</v>
      </c>
      <c r="I95" s="148"/>
      <c r="L95" s="33"/>
      <c r="M95" s="149"/>
      <c r="T95" s="54"/>
      <c r="AT95" s="18" t="s">
        <v>226</v>
      </c>
      <c r="AU95" s="18" t="s">
        <v>83</v>
      </c>
    </row>
    <row r="96" spans="2:65" s="1" customFormat="1" ht="29.25">
      <c r="B96" s="33"/>
      <c r="D96" s="146" t="s">
        <v>276</v>
      </c>
      <c r="F96" s="175" t="s">
        <v>3049</v>
      </c>
      <c r="I96" s="148"/>
      <c r="L96" s="33"/>
      <c r="M96" s="149"/>
      <c r="T96" s="54"/>
      <c r="AT96" s="18" t="s">
        <v>276</v>
      </c>
      <c r="AU96" s="18" t="s">
        <v>83</v>
      </c>
    </row>
    <row r="97" spans="2:65" s="1" customFormat="1" ht="16.5" customHeight="1">
      <c r="B97" s="33"/>
      <c r="C97" s="133" t="s">
        <v>224</v>
      </c>
      <c r="D97" s="133" t="s">
        <v>220</v>
      </c>
      <c r="E97" s="134" t="s">
        <v>3058</v>
      </c>
      <c r="F97" s="135" t="s">
        <v>3059</v>
      </c>
      <c r="G97" s="136" t="s">
        <v>157</v>
      </c>
      <c r="H97" s="137">
        <v>38</v>
      </c>
      <c r="I97" s="138"/>
      <c r="J97" s="139">
        <f>ROUND(I97*H97,2)</f>
        <v>0</v>
      </c>
      <c r="K97" s="135" t="s">
        <v>19</v>
      </c>
      <c r="L97" s="33"/>
      <c r="M97" s="140" t="s">
        <v>19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950</v>
      </c>
      <c r="AT97" s="144" t="s">
        <v>220</v>
      </c>
      <c r="AU97" s="144" t="s">
        <v>83</v>
      </c>
      <c r="AY97" s="18" t="s">
        <v>218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83</v>
      </c>
      <c r="BK97" s="145">
        <f>ROUND(I97*H97,2)</f>
        <v>0</v>
      </c>
      <c r="BL97" s="18" t="s">
        <v>950</v>
      </c>
      <c r="BM97" s="144" t="s">
        <v>3060</v>
      </c>
    </row>
    <row r="98" spans="2:65" s="1" customFormat="1" ht="11.25">
      <c r="B98" s="33"/>
      <c r="D98" s="146" t="s">
        <v>226</v>
      </c>
      <c r="F98" s="147" t="s">
        <v>3059</v>
      </c>
      <c r="I98" s="148"/>
      <c r="L98" s="33"/>
      <c r="M98" s="149"/>
      <c r="T98" s="54"/>
      <c r="AT98" s="18" t="s">
        <v>226</v>
      </c>
      <c r="AU98" s="18" t="s">
        <v>83</v>
      </c>
    </row>
    <row r="99" spans="2:65" s="1" customFormat="1" ht="29.25">
      <c r="B99" s="33"/>
      <c r="D99" s="146" t="s">
        <v>276</v>
      </c>
      <c r="F99" s="175" t="s">
        <v>3049</v>
      </c>
      <c r="I99" s="148"/>
      <c r="L99" s="33"/>
      <c r="M99" s="149"/>
      <c r="T99" s="54"/>
      <c r="AT99" s="18" t="s">
        <v>276</v>
      </c>
      <c r="AU99" s="18" t="s">
        <v>83</v>
      </c>
    </row>
    <row r="100" spans="2:65" s="1" customFormat="1" ht="16.5" customHeight="1">
      <c r="B100" s="33"/>
      <c r="C100" s="133" t="s">
        <v>255</v>
      </c>
      <c r="D100" s="133" t="s">
        <v>220</v>
      </c>
      <c r="E100" s="134" t="s">
        <v>3061</v>
      </c>
      <c r="F100" s="135" t="s">
        <v>3062</v>
      </c>
      <c r="G100" s="136" t="s">
        <v>157</v>
      </c>
      <c r="H100" s="137">
        <v>40</v>
      </c>
      <c r="I100" s="138"/>
      <c r="J100" s="139">
        <f>ROUND(I100*H100,2)</f>
        <v>0</v>
      </c>
      <c r="K100" s="135" t="s">
        <v>19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950</v>
      </c>
      <c r="AT100" s="144" t="s">
        <v>220</v>
      </c>
      <c r="AU100" s="144" t="s">
        <v>83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950</v>
      </c>
      <c r="BM100" s="144" t="s">
        <v>3063</v>
      </c>
    </row>
    <row r="101" spans="2:65" s="1" customFormat="1" ht="11.25">
      <c r="B101" s="33"/>
      <c r="D101" s="146" t="s">
        <v>226</v>
      </c>
      <c r="F101" s="147" t="s">
        <v>3062</v>
      </c>
      <c r="I101" s="148"/>
      <c r="L101" s="33"/>
      <c r="M101" s="149"/>
      <c r="T101" s="54"/>
      <c r="AT101" s="18" t="s">
        <v>226</v>
      </c>
      <c r="AU101" s="18" t="s">
        <v>83</v>
      </c>
    </row>
    <row r="102" spans="2:65" s="1" customFormat="1" ht="29.25">
      <c r="B102" s="33"/>
      <c r="D102" s="146" t="s">
        <v>276</v>
      </c>
      <c r="F102" s="175" t="s">
        <v>3049</v>
      </c>
      <c r="I102" s="148"/>
      <c r="L102" s="33"/>
      <c r="M102" s="149"/>
      <c r="T102" s="54"/>
      <c r="AT102" s="18" t="s">
        <v>276</v>
      </c>
      <c r="AU102" s="18" t="s">
        <v>83</v>
      </c>
    </row>
    <row r="103" spans="2:65" s="1" customFormat="1" ht="16.5" customHeight="1">
      <c r="B103" s="33"/>
      <c r="C103" s="133" t="s">
        <v>262</v>
      </c>
      <c r="D103" s="133" t="s">
        <v>220</v>
      </c>
      <c r="E103" s="134" t="s">
        <v>3064</v>
      </c>
      <c r="F103" s="135" t="s">
        <v>3065</v>
      </c>
      <c r="G103" s="136" t="s">
        <v>157</v>
      </c>
      <c r="H103" s="137">
        <v>200</v>
      </c>
      <c r="I103" s="138"/>
      <c r="J103" s="139">
        <f>ROUND(I103*H103,2)</f>
        <v>0</v>
      </c>
      <c r="K103" s="135" t="s">
        <v>19</v>
      </c>
      <c r="L103" s="33"/>
      <c r="M103" s="140" t="s">
        <v>19</v>
      </c>
      <c r="N103" s="141" t="s">
        <v>46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950</v>
      </c>
      <c r="AT103" s="144" t="s">
        <v>220</v>
      </c>
      <c r="AU103" s="144" t="s">
        <v>83</v>
      </c>
      <c r="AY103" s="18" t="s">
        <v>218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83</v>
      </c>
      <c r="BK103" s="145">
        <f>ROUND(I103*H103,2)</f>
        <v>0</v>
      </c>
      <c r="BL103" s="18" t="s">
        <v>950</v>
      </c>
      <c r="BM103" s="144" t="s">
        <v>3066</v>
      </c>
    </row>
    <row r="104" spans="2:65" s="1" customFormat="1" ht="11.25">
      <c r="B104" s="33"/>
      <c r="D104" s="146" t="s">
        <v>226</v>
      </c>
      <c r="F104" s="147" t="s">
        <v>3065</v>
      </c>
      <c r="I104" s="148"/>
      <c r="L104" s="33"/>
      <c r="M104" s="149"/>
      <c r="T104" s="54"/>
      <c r="AT104" s="18" t="s">
        <v>226</v>
      </c>
      <c r="AU104" s="18" t="s">
        <v>83</v>
      </c>
    </row>
    <row r="105" spans="2:65" s="1" customFormat="1" ht="29.25">
      <c r="B105" s="33"/>
      <c r="D105" s="146" t="s">
        <v>276</v>
      </c>
      <c r="F105" s="175" t="s">
        <v>3049</v>
      </c>
      <c r="I105" s="148"/>
      <c r="L105" s="33"/>
      <c r="M105" s="149"/>
      <c r="T105" s="54"/>
      <c r="AT105" s="18" t="s">
        <v>276</v>
      </c>
      <c r="AU105" s="18" t="s">
        <v>83</v>
      </c>
    </row>
    <row r="106" spans="2:65" s="1" customFormat="1" ht="16.5" customHeight="1">
      <c r="B106" s="33"/>
      <c r="C106" s="133" t="s">
        <v>270</v>
      </c>
      <c r="D106" s="133" t="s">
        <v>220</v>
      </c>
      <c r="E106" s="134" t="s">
        <v>3067</v>
      </c>
      <c r="F106" s="135" t="s">
        <v>3068</v>
      </c>
      <c r="G106" s="136" t="s">
        <v>157</v>
      </c>
      <c r="H106" s="137">
        <v>25</v>
      </c>
      <c r="I106" s="138"/>
      <c r="J106" s="139">
        <f>ROUND(I106*H106,2)</f>
        <v>0</v>
      </c>
      <c r="K106" s="135" t="s">
        <v>19</v>
      </c>
      <c r="L106" s="33"/>
      <c r="M106" s="140" t="s">
        <v>19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950</v>
      </c>
      <c r="AT106" s="144" t="s">
        <v>220</v>
      </c>
      <c r="AU106" s="144" t="s">
        <v>83</v>
      </c>
      <c r="AY106" s="18" t="s">
        <v>218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83</v>
      </c>
      <c r="BK106" s="145">
        <f>ROUND(I106*H106,2)</f>
        <v>0</v>
      </c>
      <c r="BL106" s="18" t="s">
        <v>950</v>
      </c>
      <c r="BM106" s="144" t="s">
        <v>3069</v>
      </c>
    </row>
    <row r="107" spans="2:65" s="1" customFormat="1" ht="11.25">
      <c r="B107" s="33"/>
      <c r="D107" s="146" t="s">
        <v>226</v>
      </c>
      <c r="F107" s="147" t="s">
        <v>3068</v>
      </c>
      <c r="I107" s="148"/>
      <c r="L107" s="33"/>
      <c r="M107" s="149"/>
      <c r="T107" s="54"/>
      <c r="AT107" s="18" t="s">
        <v>226</v>
      </c>
      <c r="AU107" s="18" t="s">
        <v>83</v>
      </c>
    </row>
    <row r="108" spans="2:65" s="1" customFormat="1" ht="29.25">
      <c r="B108" s="33"/>
      <c r="D108" s="146" t="s">
        <v>276</v>
      </c>
      <c r="F108" s="175" t="s">
        <v>3049</v>
      </c>
      <c r="I108" s="148"/>
      <c r="L108" s="33"/>
      <c r="M108" s="149"/>
      <c r="T108" s="54"/>
      <c r="AT108" s="18" t="s">
        <v>276</v>
      </c>
      <c r="AU108" s="18" t="s">
        <v>83</v>
      </c>
    </row>
    <row r="109" spans="2:65" s="1" customFormat="1" ht="16.5" customHeight="1">
      <c r="B109" s="33"/>
      <c r="C109" s="133" t="s">
        <v>301</v>
      </c>
      <c r="D109" s="133" t="s">
        <v>220</v>
      </c>
      <c r="E109" s="134" t="s">
        <v>3070</v>
      </c>
      <c r="F109" s="135" t="s">
        <v>3071</v>
      </c>
      <c r="G109" s="136" t="s">
        <v>157</v>
      </c>
      <c r="H109" s="137">
        <v>125</v>
      </c>
      <c r="I109" s="138"/>
      <c r="J109" s="139">
        <f>ROUND(I109*H109,2)</f>
        <v>0</v>
      </c>
      <c r="K109" s="135" t="s">
        <v>19</v>
      </c>
      <c r="L109" s="33"/>
      <c r="M109" s="140" t="s">
        <v>19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950</v>
      </c>
      <c r="AT109" s="144" t="s">
        <v>220</v>
      </c>
      <c r="AU109" s="144" t="s">
        <v>83</v>
      </c>
      <c r="AY109" s="18" t="s">
        <v>218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8" t="s">
        <v>83</v>
      </c>
      <c r="BK109" s="145">
        <f>ROUND(I109*H109,2)</f>
        <v>0</v>
      </c>
      <c r="BL109" s="18" t="s">
        <v>950</v>
      </c>
      <c r="BM109" s="144" t="s">
        <v>3072</v>
      </c>
    </row>
    <row r="110" spans="2:65" s="1" customFormat="1" ht="11.25">
      <c r="B110" s="33"/>
      <c r="D110" s="146" t="s">
        <v>226</v>
      </c>
      <c r="F110" s="147" t="s">
        <v>3071</v>
      </c>
      <c r="I110" s="148"/>
      <c r="L110" s="33"/>
      <c r="M110" s="149"/>
      <c r="T110" s="54"/>
      <c r="AT110" s="18" t="s">
        <v>226</v>
      </c>
      <c r="AU110" s="18" t="s">
        <v>83</v>
      </c>
    </row>
    <row r="111" spans="2:65" s="1" customFormat="1" ht="29.25">
      <c r="B111" s="33"/>
      <c r="D111" s="146" t="s">
        <v>276</v>
      </c>
      <c r="F111" s="175" t="s">
        <v>3049</v>
      </c>
      <c r="I111" s="148"/>
      <c r="L111" s="33"/>
      <c r="M111" s="149"/>
      <c r="T111" s="54"/>
      <c r="AT111" s="18" t="s">
        <v>276</v>
      </c>
      <c r="AU111" s="18" t="s">
        <v>83</v>
      </c>
    </row>
    <row r="112" spans="2:65" s="1" customFormat="1" ht="24.2" customHeight="1">
      <c r="B112" s="33"/>
      <c r="C112" s="133" t="s">
        <v>310</v>
      </c>
      <c r="D112" s="133" t="s">
        <v>220</v>
      </c>
      <c r="E112" s="134" t="s">
        <v>3073</v>
      </c>
      <c r="F112" s="135" t="s">
        <v>3074</v>
      </c>
      <c r="G112" s="136" t="s">
        <v>949</v>
      </c>
      <c r="H112" s="137">
        <v>24</v>
      </c>
      <c r="I112" s="138"/>
      <c r="J112" s="139">
        <f>ROUND(I112*H112,2)</f>
        <v>0</v>
      </c>
      <c r="K112" s="135" t="s">
        <v>19</v>
      </c>
      <c r="L112" s="33"/>
      <c r="M112" s="140" t="s">
        <v>19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950</v>
      </c>
      <c r="AT112" s="144" t="s">
        <v>220</v>
      </c>
      <c r="AU112" s="144" t="s">
        <v>83</v>
      </c>
      <c r="AY112" s="18" t="s">
        <v>218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83</v>
      </c>
      <c r="BK112" s="145">
        <f>ROUND(I112*H112,2)</f>
        <v>0</v>
      </c>
      <c r="BL112" s="18" t="s">
        <v>950</v>
      </c>
      <c r="BM112" s="144" t="s">
        <v>3075</v>
      </c>
    </row>
    <row r="113" spans="2:65" s="1" customFormat="1" ht="11.25">
      <c r="B113" s="33"/>
      <c r="D113" s="146" t="s">
        <v>226</v>
      </c>
      <c r="F113" s="147" t="s">
        <v>3074</v>
      </c>
      <c r="I113" s="148"/>
      <c r="L113" s="33"/>
      <c r="M113" s="149"/>
      <c r="T113" s="54"/>
      <c r="AT113" s="18" t="s">
        <v>226</v>
      </c>
      <c r="AU113" s="18" t="s">
        <v>83</v>
      </c>
    </row>
    <row r="114" spans="2:65" s="1" customFormat="1" ht="29.25">
      <c r="B114" s="33"/>
      <c r="D114" s="146" t="s">
        <v>276</v>
      </c>
      <c r="F114" s="175" t="s">
        <v>3049</v>
      </c>
      <c r="I114" s="148"/>
      <c r="L114" s="33"/>
      <c r="M114" s="149"/>
      <c r="T114" s="54"/>
      <c r="AT114" s="18" t="s">
        <v>276</v>
      </c>
      <c r="AU114" s="18" t="s">
        <v>83</v>
      </c>
    </row>
    <row r="115" spans="2:65" s="1" customFormat="1" ht="16.5" customHeight="1">
      <c r="B115" s="33"/>
      <c r="C115" s="133" t="s">
        <v>326</v>
      </c>
      <c r="D115" s="133" t="s">
        <v>220</v>
      </c>
      <c r="E115" s="134" t="s">
        <v>3076</v>
      </c>
      <c r="F115" s="135" t="s">
        <v>3077</v>
      </c>
      <c r="G115" s="136" t="s">
        <v>957</v>
      </c>
      <c r="H115" s="137">
        <v>1</v>
      </c>
      <c r="I115" s="138"/>
      <c r="J115" s="139">
        <f>ROUND(I115*H115,2)</f>
        <v>0</v>
      </c>
      <c r="K115" s="135" t="s">
        <v>19</v>
      </c>
      <c r="L115" s="33"/>
      <c r="M115" s="140" t="s">
        <v>19</v>
      </c>
      <c r="N115" s="141" t="s">
        <v>46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950</v>
      </c>
      <c r="AT115" s="144" t="s">
        <v>220</v>
      </c>
      <c r="AU115" s="144" t="s">
        <v>83</v>
      </c>
      <c r="AY115" s="18" t="s">
        <v>218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83</v>
      </c>
      <c r="BK115" s="145">
        <f>ROUND(I115*H115,2)</f>
        <v>0</v>
      </c>
      <c r="BL115" s="18" t="s">
        <v>950</v>
      </c>
      <c r="BM115" s="144" t="s">
        <v>3078</v>
      </c>
    </row>
    <row r="116" spans="2:65" s="1" customFormat="1" ht="39">
      <c r="B116" s="33"/>
      <c r="D116" s="146" t="s">
        <v>226</v>
      </c>
      <c r="F116" s="147" t="s">
        <v>3079</v>
      </c>
      <c r="I116" s="148"/>
      <c r="L116" s="33"/>
      <c r="M116" s="149"/>
      <c r="T116" s="54"/>
      <c r="AT116" s="18" t="s">
        <v>226</v>
      </c>
      <c r="AU116" s="18" t="s">
        <v>83</v>
      </c>
    </row>
    <row r="117" spans="2:65" s="1" customFormat="1" ht="29.25">
      <c r="B117" s="33"/>
      <c r="D117" s="146" t="s">
        <v>276</v>
      </c>
      <c r="F117" s="175" t="s">
        <v>3049</v>
      </c>
      <c r="I117" s="148"/>
      <c r="L117" s="33"/>
      <c r="M117" s="149"/>
      <c r="T117" s="54"/>
      <c r="AT117" s="18" t="s">
        <v>276</v>
      </c>
      <c r="AU117" s="18" t="s">
        <v>83</v>
      </c>
    </row>
    <row r="118" spans="2:65" s="1" customFormat="1" ht="24.2" customHeight="1">
      <c r="B118" s="33"/>
      <c r="C118" s="133" t="s">
        <v>339</v>
      </c>
      <c r="D118" s="133" t="s">
        <v>220</v>
      </c>
      <c r="E118" s="134" t="s">
        <v>3080</v>
      </c>
      <c r="F118" s="135" t="s">
        <v>3081</v>
      </c>
      <c r="G118" s="136" t="s">
        <v>949</v>
      </c>
      <c r="H118" s="137">
        <v>5</v>
      </c>
      <c r="I118" s="138"/>
      <c r="J118" s="139">
        <f>ROUND(I118*H118,2)</f>
        <v>0</v>
      </c>
      <c r="K118" s="135" t="s">
        <v>19</v>
      </c>
      <c r="L118" s="33"/>
      <c r="M118" s="140" t="s">
        <v>19</v>
      </c>
      <c r="N118" s="141" t="s">
        <v>46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950</v>
      </c>
      <c r="AT118" s="144" t="s">
        <v>220</v>
      </c>
      <c r="AU118" s="144" t="s">
        <v>83</v>
      </c>
      <c r="AY118" s="18" t="s">
        <v>218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83</v>
      </c>
      <c r="BK118" s="145">
        <f>ROUND(I118*H118,2)</f>
        <v>0</v>
      </c>
      <c r="BL118" s="18" t="s">
        <v>950</v>
      </c>
      <c r="BM118" s="144" t="s">
        <v>3082</v>
      </c>
    </row>
    <row r="119" spans="2:65" s="1" customFormat="1" ht="19.5">
      <c r="B119" s="33"/>
      <c r="D119" s="146" t="s">
        <v>226</v>
      </c>
      <c r="F119" s="147" t="s">
        <v>3081</v>
      </c>
      <c r="I119" s="148"/>
      <c r="L119" s="33"/>
      <c r="M119" s="149"/>
      <c r="T119" s="54"/>
      <c r="AT119" s="18" t="s">
        <v>226</v>
      </c>
      <c r="AU119" s="18" t="s">
        <v>83</v>
      </c>
    </row>
    <row r="120" spans="2:65" s="1" customFormat="1" ht="29.25">
      <c r="B120" s="33"/>
      <c r="D120" s="146" t="s">
        <v>276</v>
      </c>
      <c r="F120" s="175" t="s">
        <v>3049</v>
      </c>
      <c r="I120" s="148"/>
      <c r="L120" s="33"/>
      <c r="M120" s="149"/>
      <c r="T120" s="54"/>
      <c r="AT120" s="18" t="s">
        <v>276</v>
      </c>
      <c r="AU120" s="18" t="s">
        <v>83</v>
      </c>
    </row>
    <row r="121" spans="2:65" s="1" customFormat="1" ht="16.5" customHeight="1">
      <c r="B121" s="33"/>
      <c r="C121" s="133" t="s">
        <v>347</v>
      </c>
      <c r="D121" s="133" t="s">
        <v>220</v>
      </c>
      <c r="E121" s="134" t="s">
        <v>3083</v>
      </c>
      <c r="F121" s="135" t="s">
        <v>1497</v>
      </c>
      <c r="G121" s="136" t="s">
        <v>157</v>
      </c>
      <c r="H121" s="137">
        <v>30</v>
      </c>
      <c r="I121" s="138"/>
      <c r="J121" s="139">
        <f>ROUND(I121*H121,2)</f>
        <v>0</v>
      </c>
      <c r="K121" s="135" t="s">
        <v>19</v>
      </c>
      <c r="L121" s="33"/>
      <c r="M121" s="140" t="s">
        <v>19</v>
      </c>
      <c r="N121" s="141" t="s">
        <v>46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950</v>
      </c>
      <c r="AT121" s="144" t="s">
        <v>220</v>
      </c>
      <c r="AU121" s="144" t="s">
        <v>83</v>
      </c>
      <c r="AY121" s="18" t="s">
        <v>218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8" t="s">
        <v>83</v>
      </c>
      <c r="BK121" s="145">
        <f>ROUND(I121*H121,2)</f>
        <v>0</v>
      </c>
      <c r="BL121" s="18" t="s">
        <v>950</v>
      </c>
      <c r="BM121" s="144" t="s">
        <v>3084</v>
      </c>
    </row>
    <row r="122" spans="2:65" s="1" customFormat="1" ht="11.25">
      <c r="B122" s="33"/>
      <c r="D122" s="146" t="s">
        <v>226</v>
      </c>
      <c r="F122" s="147" t="s">
        <v>1497</v>
      </c>
      <c r="I122" s="148"/>
      <c r="L122" s="33"/>
      <c r="M122" s="149"/>
      <c r="T122" s="54"/>
      <c r="AT122" s="18" t="s">
        <v>226</v>
      </c>
      <c r="AU122" s="18" t="s">
        <v>83</v>
      </c>
    </row>
    <row r="123" spans="2:65" s="1" customFormat="1" ht="29.25">
      <c r="B123" s="33"/>
      <c r="D123" s="146" t="s">
        <v>276</v>
      </c>
      <c r="F123" s="175" t="s">
        <v>3049</v>
      </c>
      <c r="I123" s="148"/>
      <c r="L123" s="33"/>
      <c r="M123" s="149"/>
      <c r="T123" s="54"/>
      <c r="AT123" s="18" t="s">
        <v>276</v>
      </c>
      <c r="AU123" s="18" t="s">
        <v>83</v>
      </c>
    </row>
    <row r="124" spans="2:65" s="1" customFormat="1" ht="16.5" customHeight="1">
      <c r="B124" s="33"/>
      <c r="C124" s="133" t="s">
        <v>354</v>
      </c>
      <c r="D124" s="133" t="s">
        <v>220</v>
      </c>
      <c r="E124" s="134" t="s">
        <v>3085</v>
      </c>
      <c r="F124" s="135" t="s">
        <v>3086</v>
      </c>
      <c r="G124" s="136" t="s">
        <v>157</v>
      </c>
      <c r="H124" s="137">
        <v>45</v>
      </c>
      <c r="I124" s="138"/>
      <c r="J124" s="139">
        <f>ROUND(I124*H124,2)</f>
        <v>0</v>
      </c>
      <c r="K124" s="135" t="s">
        <v>19</v>
      </c>
      <c r="L124" s="33"/>
      <c r="M124" s="140" t="s">
        <v>19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950</v>
      </c>
      <c r="AT124" s="144" t="s">
        <v>220</v>
      </c>
      <c r="AU124" s="144" t="s">
        <v>83</v>
      </c>
      <c r="AY124" s="18" t="s">
        <v>218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83</v>
      </c>
      <c r="BK124" s="145">
        <f>ROUND(I124*H124,2)</f>
        <v>0</v>
      </c>
      <c r="BL124" s="18" t="s">
        <v>950</v>
      </c>
      <c r="BM124" s="144" t="s">
        <v>3087</v>
      </c>
    </row>
    <row r="125" spans="2:65" s="1" customFormat="1" ht="11.25">
      <c r="B125" s="33"/>
      <c r="D125" s="146" t="s">
        <v>226</v>
      </c>
      <c r="F125" s="147" t="s">
        <v>3086</v>
      </c>
      <c r="I125" s="148"/>
      <c r="L125" s="33"/>
      <c r="M125" s="149"/>
      <c r="T125" s="54"/>
      <c r="AT125" s="18" t="s">
        <v>226</v>
      </c>
      <c r="AU125" s="18" t="s">
        <v>83</v>
      </c>
    </row>
    <row r="126" spans="2:65" s="1" customFormat="1" ht="29.25">
      <c r="B126" s="33"/>
      <c r="D126" s="146" t="s">
        <v>276</v>
      </c>
      <c r="F126" s="175" t="s">
        <v>3049</v>
      </c>
      <c r="I126" s="148"/>
      <c r="L126" s="33"/>
      <c r="M126" s="149"/>
      <c r="T126" s="54"/>
      <c r="AT126" s="18" t="s">
        <v>276</v>
      </c>
      <c r="AU126" s="18" t="s">
        <v>83</v>
      </c>
    </row>
    <row r="127" spans="2:65" s="1" customFormat="1" ht="16.5" customHeight="1">
      <c r="B127" s="33"/>
      <c r="C127" s="133" t="s">
        <v>361</v>
      </c>
      <c r="D127" s="133" t="s">
        <v>220</v>
      </c>
      <c r="E127" s="134" t="s">
        <v>3088</v>
      </c>
      <c r="F127" s="135" t="s">
        <v>3089</v>
      </c>
      <c r="G127" s="136" t="s">
        <v>157</v>
      </c>
      <c r="H127" s="137">
        <v>115</v>
      </c>
      <c r="I127" s="138"/>
      <c r="J127" s="139">
        <f>ROUND(I127*H127,2)</f>
        <v>0</v>
      </c>
      <c r="K127" s="135" t="s">
        <v>19</v>
      </c>
      <c r="L127" s="33"/>
      <c r="M127" s="140" t="s">
        <v>19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950</v>
      </c>
      <c r="AT127" s="144" t="s">
        <v>220</v>
      </c>
      <c r="AU127" s="144" t="s">
        <v>83</v>
      </c>
      <c r="AY127" s="18" t="s">
        <v>218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83</v>
      </c>
      <c r="BK127" s="145">
        <f>ROUND(I127*H127,2)</f>
        <v>0</v>
      </c>
      <c r="BL127" s="18" t="s">
        <v>950</v>
      </c>
      <c r="BM127" s="144" t="s">
        <v>3090</v>
      </c>
    </row>
    <row r="128" spans="2:65" s="1" customFormat="1" ht="11.25">
      <c r="B128" s="33"/>
      <c r="D128" s="146" t="s">
        <v>226</v>
      </c>
      <c r="F128" s="147" t="s">
        <v>3089</v>
      </c>
      <c r="I128" s="148"/>
      <c r="L128" s="33"/>
      <c r="M128" s="149"/>
      <c r="T128" s="54"/>
      <c r="AT128" s="18" t="s">
        <v>226</v>
      </c>
      <c r="AU128" s="18" t="s">
        <v>83</v>
      </c>
    </row>
    <row r="129" spans="2:65" s="1" customFormat="1" ht="29.25">
      <c r="B129" s="33"/>
      <c r="D129" s="146" t="s">
        <v>276</v>
      </c>
      <c r="F129" s="175" t="s">
        <v>3049</v>
      </c>
      <c r="I129" s="148"/>
      <c r="L129" s="33"/>
      <c r="M129" s="149"/>
      <c r="T129" s="54"/>
      <c r="AT129" s="18" t="s">
        <v>276</v>
      </c>
      <c r="AU129" s="18" t="s">
        <v>83</v>
      </c>
    </row>
    <row r="130" spans="2:65" s="1" customFormat="1" ht="16.5" customHeight="1">
      <c r="B130" s="33"/>
      <c r="C130" s="133" t="s">
        <v>8</v>
      </c>
      <c r="D130" s="133" t="s">
        <v>220</v>
      </c>
      <c r="E130" s="134" t="s">
        <v>3091</v>
      </c>
      <c r="F130" s="135" t="s">
        <v>3092</v>
      </c>
      <c r="G130" s="136" t="s">
        <v>157</v>
      </c>
      <c r="H130" s="137">
        <v>10</v>
      </c>
      <c r="I130" s="138"/>
      <c r="J130" s="139">
        <f>ROUND(I130*H130,2)</f>
        <v>0</v>
      </c>
      <c r="K130" s="135" t="s">
        <v>19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950</v>
      </c>
      <c r="AT130" s="144" t="s">
        <v>220</v>
      </c>
      <c r="AU130" s="144" t="s">
        <v>83</v>
      </c>
      <c r="AY130" s="18" t="s">
        <v>218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83</v>
      </c>
      <c r="BK130" s="145">
        <f>ROUND(I130*H130,2)</f>
        <v>0</v>
      </c>
      <c r="BL130" s="18" t="s">
        <v>950</v>
      </c>
      <c r="BM130" s="144" t="s">
        <v>3093</v>
      </c>
    </row>
    <row r="131" spans="2:65" s="1" customFormat="1" ht="11.25">
      <c r="B131" s="33"/>
      <c r="D131" s="146" t="s">
        <v>226</v>
      </c>
      <c r="F131" s="147" t="s">
        <v>3092</v>
      </c>
      <c r="I131" s="148"/>
      <c r="L131" s="33"/>
      <c r="M131" s="149"/>
      <c r="T131" s="54"/>
      <c r="AT131" s="18" t="s">
        <v>226</v>
      </c>
      <c r="AU131" s="18" t="s">
        <v>83</v>
      </c>
    </row>
    <row r="132" spans="2:65" s="1" customFormat="1" ht="29.25">
      <c r="B132" s="33"/>
      <c r="D132" s="146" t="s">
        <v>276</v>
      </c>
      <c r="F132" s="175" t="s">
        <v>3049</v>
      </c>
      <c r="I132" s="148"/>
      <c r="L132" s="33"/>
      <c r="M132" s="149"/>
      <c r="T132" s="54"/>
      <c r="AT132" s="18" t="s">
        <v>276</v>
      </c>
      <c r="AU132" s="18" t="s">
        <v>83</v>
      </c>
    </row>
    <row r="133" spans="2:65" s="1" customFormat="1" ht="21.75" customHeight="1">
      <c r="B133" s="33"/>
      <c r="C133" s="133" t="s">
        <v>375</v>
      </c>
      <c r="D133" s="133" t="s">
        <v>220</v>
      </c>
      <c r="E133" s="134" t="s">
        <v>3094</v>
      </c>
      <c r="F133" s="135" t="s">
        <v>3095</v>
      </c>
      <c r="G133" s="136" t="s">
        <v>157</v>
      </c>
      <c r="H133" s="137">
        <v>130</v>
      </c>
      <c r="I133" s="138"/>
      <c r="J133" s="139">
        <f>ROUND(I133*H133,2)</f>
        <v>0</v>
      </c>
      <c r="K133" s="135" t="s">
        <v>19</v>
      </c>
      <c r="L133" s="33"/>
      <c r="M133" s="140" t="s">
        <v>19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950</v>
      </c>
      <c r="AT133" s="144" t="s">
        <v>220</v>
      </c>
      <c r="AU133" s="144" t="s">
        <v>83</v>
      </c>
      <c r="AY133" s="18" t="s">
        <v>218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83</v>
      </c>
      <c r="BK133" s="145">
        <f>ROUND(I133*H133,2)</f>
        <v>0</v>
      </c>
      <c r="BL133" s="18" t="s">
        <v>950</v>
      </c>
      <c r="BM133" s="144" t="s">
        <v>3096</v>
      </c>
    </row>
    <row r="134" spans="2:65" s="1" customFormat="1" ht="11.25">
      <c r="B134" s="33"/>
      <c r="D134" s="146" t="s">
        <v>226</v>
      </c>
      <c r="F134" s="147" t="s">
        <v>3095</v>
      </c>
      <c r="I134" s="148"/>
      <c r="L134" s="33"/>
      <c r="M134" s="149"/>
      <c r="T134" s="54"/>
      <c r="AT134" s="18" t="s">
        <v>226</v>
      </c>
      <c r="AU134" s="18" t="s">
        <v>83</v>
      </c>
    </row>
    <row r="135" spans="2:65" s="1" customFormat="1" ht="29.25">
      <c r="B135" s="33"/>
      <c r="D135" s="146" t="s">
        <v>276</v>
      </c>
      <c r="F135" s="175" t="s">
        <v>3049</v>
      </c>
      <c r="I135" s="148"/>
      <c r="L135" s="33"/>
      <c r="M135" s="149"/>
      <c r="T135" s="54"/>
      <c r="AT135" s="18" t="s">
        <v>276</v>
      </c>
      <c r="AU135" s="18" t="s">
        <v>83</v>
      </c>
    </row>
    <row r="136" spans="2:65" s="1" customFormat="1" ht="21.75" customHeight="1">
      <c r="B136" s="33"/>
      <c r="C136" s="133" t="s">
        <v>382</v>
      </c>
      <c r="D136" s="133" t="s">
        <v>220</v>
      </c>
      <c r="E136" s="134" t="s">
        <v>3097</v>
      </c>
      <c r="F136" s="135" t="s">
        <v>3098</v>
      </c>
      <c r="G136" s="136" t="s">
        <v>957</v>
      </c>
      <c r="H136" s="137">
        <v>1</v>
      </c>
      <c r="I136" s="138"/>
      <c r="J136" s="139">
        <f>ROUND(I136*H136,2)</f>
        <v>0</v>
      </c>
      <c r="K136" s="135" t="s">
        <v>19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950</v>
      </c>
      <c r="AT136" s="144" t="s">
        <v>220</v>
      </c>
      <c r="AU136" s="144" t="s">
        <v>83</v>
      </c>
      <c r="AY136" s="18" t="s">
        <v>218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83</v>
      </c>
      <c r="BK136" s="145">
        <f>ROUND(I136*H136,2)</f>
        <v>0</v>
      </c>
      <c r="BL136" s="18" t="s">
        <v>950</v>
      </c>
      <c r="BM136" s="144" t="s">
        <v>3099</v>
      </c>
    </row>
    <row r="137" spans="2:65" s="1" customFormat="1" ht="11.25">
      <c r="B137" s="33"/>
      <c r="D137" s="146" t="s">
        <v>226</v>
      </c>
      <c r="F137" s="147" t="s">
        <v>3098</v>
      </c>
      <c r="I137" s="148"/>
      <c r="L137" s="33"/>
      <c r="M137" s="149"/>
      <c r="T137" s="54"/>
      <c r="AT137" s="18" t="s">
        <v>226</v>
      </c>
      <c r="AU137" s="18" t="s">
        <v>83</v>
      </c>
    </row>
    <row r="138" spans="2:65" s="1" customFormat="1" ht="29.25">
      <c r="B138" s="33"/>
      <c r="D138" s="146" t="s">
        <v>276</v>
      </c>
      <c r="F138" s="175" t="s">
        <v>3049</v>
      </c>
      <c r="I138" s="148"/>
      <c r="L138" s="33"/>
      <c r="M138" s="149"/>
      <c r="T138" s="54"/>
      <c r="AT138" s="18" t="s">
        <v>276</v>
      </c>
      <c r="AU138" s="18" t="s">
        <v>83</v>
      </c>
    </row>
    <row r="139" spans="2:65" s="1" customFormat="1" ht="16.5" customHeight="1">
      <c r="B139" s="33"/>
      <c r="C139" s="133" t="s">
        <v>391</v>
      </c>
      <c r="D139" s="133" t="s">
        <v>220</v>
      </c>
      <c r="E139" s="134" t="s">
        <v>3100</v>
      </c>
      <c r="F139" s="135" t="s">
        <v>219</v>
      </c>
      <c r="G139" s="136" t="s">
        <v>957</v>
      </c>
      <c r="H139" s="137">
        <v>1</v>
      </c>
      <c r="I139" s="138"/>
      <c r="J139" s="139">
        <f>ROUND(I139*H139,2)</f>
        <v>0</v>
      </c>
      <c r="K139" s="135" t="s">
        <v>19</v>
      </c>
      <c r="L139" s="33"/>
      <c r="M139" s="140" t="s">
        <v>19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950</v>
      </c>
      <c r="AT139" s="144" t="s">
        <v>220</v>
      </c>
      <c r="AU139" s="144" t="s">
        <v>83</v>
      </c>
      <c r="AY139" s="18" t="s">
        <v>218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83</v>
      </c>
      <c r="BK139" s="145">
        <f>ROUND(I139*H139,2)</f>
        <v>0</v>
      </c>
      <c r="BL139" s="18" t="s">
        <v>950</v>
      </c>
      <c r="BM139" s="144" t="s">
        <v>3101</v>
      </c>
    </row>
    <row r="140" spans="2:65" s="1" customFormat="1" ht="11.25">
      <c r="B140" s="33"/>
      <c r="D140" s="146" t="s">
        <v>226</v>
      </c>
      <c r="F140" s="147" t="s">
        <v>219</v>
      </c>
      <c r="I140" s="148"/>
      <c r="L140" s="33"/>
      <c r="M140" s="149"/>
      <c r="T140" s="54"/>
      <c r="AT140" s="18" t="s">
        <v>226</v>
      </c>
      <c r="AU140" s="18" t="s">
        <v>83</v>
      </c>
    </row>
    <row r="141" spans="2:65" s="1" customFormat="1" ht="29.25">
      <c r="B141" s="33"/>
      <c r="D141" s="146" t="s">
        <v>276</v>
      </c>
      <c r="F141" s="175" t="s">
        <v>3049</v>
      </c>
      <c r="I141" s="148"/>
      <c r="L141" s="33"/>
      <c r="M141" s="198"/>
      <c r="N141" s="199"/>
      <c r="O141" s="199"/>
      <c r="P141" s="199"/>
      <c r="Q141" s="199"/>
      <c r="R141" s="199"/>
      <c r="S141" s="199"/>
      <c r="T141" s="200"/>
      <c r="AT141" s="18" t="s">
        <v>276</v>
      </c>
      <c r="AU141" s="18" t="s">
        <v>83</v>
      </c>
    </row>
    <row r="142" spans="2:65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33"/>
    </row>
  </sheetData>
  <sheetProtection algorithmName="SHA-512" hashValue="PSZYaMHKGfkypVJUp5gnm55PaKPhoneixwaBVCg0d3atWTaG5Z/St1FICDuxAQAi07/yGb4PwGOSCfSDRa7n1Q==" saltValue="cpYN5xp4NB01GkdA1d5V6TnahQN/1LWgMu4qEta+aPm8/k+jREtC2kZcV5nxdDMKcTv2CAZdHNATLkF1TSaueg==" spinCount="100000" sheet="1" objects="1" scenarios="1" formatColumns="0" formatRows="0" autoFilter="0"/>
  <autoFilter ref="C85:K141" xr:uid="{00000000-0009-0000-0000-00000E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3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135</v>
      </c>
      <c r="AZ2" s="91" t="s">
        <v>3102</v>
      </c>
      <c r="BA2" s="91" t="s">
        <v>3103</v>
      </c>
      <c r="BB2" s="91" t="s">
        <v>151</v>
      </c>
      <c r="BC2" s="91" t="s">
        <v>3104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2835</v>
      </c>
      <c r="BA3" s="91" t="s">
        <v>1101</v>
      </c>
      <c r="BB3" s="91" t="s">
        <v>151</v>
      </c>
      <c r="BC3" s="91" t="s">
        <v>3105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3106</v>
      </c>
      <c r="BA4" s="91" t="s">
        <v>3107</v>
      </c>
      <c r="BB4" s="91" t="s">
        <v>147</v>
      </c>
      <c r="BC4" s="91" t="s">
        <v>3108</v>
      </c>
      <c r="BD4" s="91" t="s">
        <v>85</v>
      </c>
    </row>
    <row r="5" spans="2:56" ht="6.95" customHeight="1">
      <c r="B5" s="21"/>
      <c r="L5" s="21"/>
      <c r="AZ5" s="91" t="s">
        <v>3109</v>
      </c>
      <c r="BA5" s="91" t="s">
        <v>3110</v>
      </c>
      <c r="BB5" s="91" t="s">
        <v>181</v>
      </c>
      <c r="BC5" s="91" t="s">
        <v>3111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3112</v>
      </c>
      <c r="BA6" s="91" t="s">
        <v>3112</v>
      </c>
      <c r="BB6" s="91" t="s">
        <v>161</v>
      </c>
      <c r="BC6" s="91" t="s">
        <v>3113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3114</v>
      </c>
      <c r="BA7" s="91" t="s">
        <v>3115</v>
      </c>
      <c r="BB7" s="91" t="s">
        <v>147</v>
      </c>
      <c r="BC7" s="91" t="s">
        <v>3116</v>
      </c>
      <c r="BD7" s="91" t="s">
        <v>85</v>
      </c>
    </row>
    <row r="8" spans="2:56" ht="12" customHeight="1">
      <c r="B8" s="21"/>
      <c r="D8" s="28" t="s">
        <v>166</v>
      </c>
      <c r="L8" s="21"/>
      <c r="AZ8" s="91" t="s">
        <v>2838</v>
      </c>
      <c r="BA8" s="91" t="s">
        <v>2839</v>
      </c>
      <c r="BB8" s="91" t="s">
        <v>151</v>
      </c>
      <c r="BC8" s="91" t="s">
        <v>3117</v>
      </c>
      <c r="BD8" s="91" t="s">
        <v>85</v>
      </c>
    </row>
    <row r="9" spans="2:56" s="1" customFormat="1" ht="16.5" customHeight="1">
      <c r="B9" s="33"/>
      <c r="E9" s="336" t="s">
        <v>878</v>
      </c>
      <c r="F9" s="338"/>
      <c r="G9" s="338"/>
      <c r="H9" s="338"/>
      <c r="L9" s="33"/>
      <c r="AZ9" s="91" t="s">
        <v>179</v>
      </c>
      <c r="BA9" s="91" t="s">
        <v>180</v>
      </c>
      <c r="BB9" s="91" t="s">
        <v>181</v>
      </c>
      <c r="BC9" s="91" t="s">
        <v>3118</v>
      </c>
      <c r="BD9" s="91" t="s">
        <v>85</v>
      </c>
    </row>
    <row r="10" spans="2:56" s="1" customFormat="1" ht="12" customHeight="1">
      <c r="B10" s="33"/>
      <c r="D10" s="28" t="s">
        <v>879</v>
      </c>
      <c r="L10" s="33"/>
      <c r="AZ10" s="91" t="s">
        <v>3119</v>
      </c>
      <c r="BA10" s="91" t="s">
        <v>3119</v>
      </c>
      <c r="BB10" s="91" t="s">
        <v>161</v>
      </c>
      <c r="BC10" s="91" t="s">
        <v>375</v>
      </c>
      <c r="BD10" s="91" t="s">
        <v>85</v>
      </c>
    </row>
    <row r="11" spans="2:56" s="1" customFormat="1" ht="16.5" customHeight="1">
      <c r="B11" s="33"/>
      <c r="E11" s="299" t="s">
        <v>3120</v>
      </c>
      <c r="F11" s="338"/>
      <c r="G11" s="338"/>
      <c r="H11" s="33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ROUND((SUM(BE93:BE381)),  2)</f>
        <v>0</v>
      </c>
      <c r="I35" s="95">
        <v>0.21</v>
      </c>
      <c r="J35" s="84">
        <f>ROUND(((SUM(BE93:BE381))*I35),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ROUND((SUM(BF93:BF381)),  2)</f>
        <v>0</v>
      </c>
      <c r="I36" s="95">
        <v>0.15</v>
      </c>
      <c r="J36" s="84">
        <f>ROUND(((SUM(BF93:BF381))*I36),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ROUND((SUM(BG93:BG381)),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ROUND((SUM(BH93:BH381)),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ROUND((SUM(BI93:BI381)),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08 - Objekt Stará Pila – stavební část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J93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195</v>
      </c>
      <c r="E64" s="107"/>
      <c r="F64" s="107"/>
      <c r="G64" s="107"/>
      <c r="H64" s="107"/>
      <c r="I64" s="107"/>
      <c r="J64" s="108">
        <f>J94</f>
        <v>0</v>
      </c>
      <c r="L64" s="105"/>
    </row>
    <row r="65" spans="2:12" s="9" customFormat="1" ht="19.899999999999999" customHeight="1">
      <c r="B65" s="109"/>
      <c r="D65" s="110" t="s">
        <v>196</v>
      </c>
      <c r="E65" s="111"/>
      <c r="F65" s="111"/>
      <c r="G65" s="111"/>
      <c r="H65" s="111"/>
      <c r="I65" s="111"/>
      <c r="J65" s="112">
        <f>J95</f>
        <v>0</v>
      </c>
      <c r="L65" s="109"/>
    </row>
    <row r="66" spans="2:12" s="9" customFormat="1" ht="19.899999999999999" customHeight="1">
      <c r="B66" s="109"/>
      <c r="D66" s="110" t="s">
        <v>1124</v>
      </c>
      <c r="E66" s="111"/>
      <c r="F66" s="111"/>
      <c r="G66" s="111"/>
      <c r="H66" s="111"/>
      <c r="I66" s="111"/>
      <c r="J66" s="112">
        <f>J146</f>
        <v>0</v>
      </c>
      <c r="L66" s="109"/>
    </row>
    <row r="67" spans="2:12" s="9" customFormat="1" ht="19.899999999999999" customHeight="1">
      <c r="B67" s="109"/>
      <c r="D67" s="110" t="s">
        <v>198</v>
      </c>
      <c r="E67" s="111"/>
      <c r="F67" s="111"/>
      <c r="G67" s="111"/>
      <c r="H67" s="111"/>
      <c r="I67" s="111"/>
      <c r="J67" s="112">
        <f>J205</f>
        <v>0</v>
      </c>
      <c r="L67" s="109"/>
    </row>
    <row r="68" spans="2:12" s="9" customFormat="1" ht="19.899999999999999" customHeight="1">
      <c r="B68" s="109"/>
      <c r="D68" s="110" t="s">
        <v>199</v>
      </c>
      <c r="E68" s="111"/>
      <c r="F68" s="111"/>
      <c r="G68" s="111"/>
      <c r="H68" s="111"/>
      <c r="I68" s="111"/>
      <c r="J68" s="112">
        <f>J297</f>
        <v>0</v>
      </c>
      <c r="L68" s="109"/>
    </row>
    <row r="69" spans="2:12" s="9" customFormat="1" ht="19.899999999999999" customHeight="1">
      <c r="B69" s="109"/>
      <c r="D69" s="110" t="s">
        <v>200</v>
      </c>
      <c r="E69" s="111"/>
      <c r="F69" s="111"/>
      <c r="G69" s="111"/>
      <c r="H69" s="111"/>
      <c r="I69" s="111"/>
      <c r="J69" s="112">
        <f>J350</f>
        <v>0</v>
      </c>
      <c r="L69" s="109"/>
    </row>
    <row r="70" spans="2:12" s="8" customFormat="1" ht="24.95" customHeight="1">
      <c r="B70" s="105"/>
      <c r="D70" s="106" t="s">
        <v>201</v>
      </c>
      <c r="E70" s="107"/>
      <c r="F70" s="107"/>
      <c r="G70" s="107"/>
      <c r="H70" s="107"/>
      <c r="I70" s="107"/>
      <c r="J70" s="108">
        <f>J354</f>
        <v>0</v>
      </c>
      <c r="L70" s="105"/>
    </row>
    <row r="71" spans="2:12" s="9" customFormat="1" ht="19.899999999999999" customHeight="1">
      <c r="B71" s="109"/>
      <c r="D71" s="110" t="s">
        <v>202</v>
      </c>
      <c r="E71" s="111"/>
      <c r="F71" s="111"/>
      <c r="G71" s="111"/>
      <c r="H71" s="111"/>
      <c r="I71" s="111"/>
      <c r="J71" s="112">
        <f>J355</f>
        <v>0</v>
      </c>
      <c r="L71" s="109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2" t="s">
        <v>203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16</v>
      </c>
      <c r="L80" s="33"/>
    </row>
    <row r="81" spans="2:65" s="1" customFormat="1" ht="16.5" customHeight="1">
      <c r="B81" s="33"/>
      <c r="E81" s="336" t="str">
        <f>E7</f>
        <v>MVE jez Rajhrad vč. rekonstrukce jezu a rybího přechodu</v>
      </c>
      <c r="F81" s="337"/>
      <c r="G81" s="337"/>
      <c r="H81" s="337"/>
      <c r="L81" s="33"/>
    </row>
    <row r="82" spans="2:65" ht="12" customHeight="1">
      <c r="B82" s="21"/>
      <c r="C82" s="28" t="s">
        <v>166</v>
      </c>
      <c r="L82" s="21"/>
    </row>
    <row r="83" spans="2:65" s="1" customFormat="1" ht="16.5" customHeight="1">
      <c r="B83" s="33"/>
      <c r="E83" s="336" t="s">
        <v>878</v>
      </c>
      <c r="F83" s="338"/>
      <c r="G83" s="338"/>
      <c r="H83" s="338"/>
      <c r="L83" s="33"/>
    </row>
    <row r="84" spans="2:65" s="1" customFormat="1" ht="12" customHeight="1">
      <c r="B84" s="33"/>
      <c r="C84" s="28" t="s">
        <v>879</v>
      </c>
      <c r="L84" s="33"/>
    </row>
    <row r="85" spans="2:65" s="1" customFormat="1" ht="16.5" customHeight="1">
      <c r="B85" s="33"/>
      <c r="E85" s="299" t="str">
        <f>E11</f>
        <v>SO 08 - Objekt Stará Pila – stavební část</v>
      </c>
      <c r="F85" s="338"/>
      <c r="G85" s="338"/>
      <c r="H85" s="338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21</v>
      </c>
      <c r="F87" s="26" t="str">
        <f>F14</f>
        <v xml:space="preserve">Svratka, říční km 29,430 – jez </v>
      </c>
      <c r="I87" s="28" t="s">
        <v>23</v>
      </c>
      <c r="J87" s="50">
        <f>IF(J14="","",J14)</f>
        <v>45461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24</v>
      </c>
      <c r="F89" s="26" t="str">
        <f>E17</f>
        <v>Povodí Moravy, státní podnik</v>
      </c>
      <c r="I89" s="28" t="s">
        <v>32</v>
      </c>
      <c r="J89" s="31" t="str">
        <f>E23</f>
        <v>AQUATIS a. s.</v>
      </c>
      <c r="L89" s="33"/>
    </row>
    <row r="90" spans="2:65" s="1" customFormat="1" ht="15.2" customHeight="1">
      <c r="B90" s="33"/>
      <c r="C90" s="28" t="s">
        <v>30</v>
      </c>
      <c r="F90" s="26" t="str">
        <f>IF(E20="","",E20)</f>
        <v>Vyplň údaj</v>
      </c>
      <c r="I90" s="28" t="s">
        <v>37</v>
      </c>
      <c r="J90" s="31" t="str">
        <f>E26</f>
        <v>Bc. Aneta Patková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3"/>
      <c r="C92" s="114" t="s">
        <v>204</v>
      </c>
      <c r="D92" s="115" t="s">
        <v>60</v>
      </c>
      <c r="E92" s="115" t="s">
        <v>56</v>
      </c>
      <c r="F92" s="115" t="s">
        <v>57</v>
      </c>
      <c r="G92" s="115" t="s">
        <v>205</v>
      </c>
      <c r="H92" s="115" t="s">
        <v>206</v>
      </c>
      <c r="I92" s="115" t="s">
        <v>207</v>
      </c>
      <c r="J92" s="115" t="s">
        <v>193</v>
      </c>
      <c r="K92" s="116" t="s">
        <v>208</v>
      </c>
      <c r="L92" s="113"/>
      <c r="M92" s="57" t="s">
        <v>19</v>
      </c>
      <c r="N92" s="58" t="s">
        <v>45</v>
      </c>
      <c r="O92" s="58" t="s">
        <v>209</v>
      </c>
      <c r="P92" s="58" t="s">
        <v>210</v>
      </c>
      <c r="Q92" s="58" t="s">
        <v>211</v>
      </c>
      <c r="R92" s="58" t="s">
        <v>212</v>
      </c>
      <c r="S92" s="58" t="s">
        <v>213</v>
      </c>
      <c r="T92" s="59" t="s">
        <v>214</v>
      </c>
    </row>
    <row r="93" spans="2:65" s="1" customFormat="1" ht="22.9" customHeight="1">
      <c r="B93" s="33"/>
      <c r="C93" s="62" t="s">
        <v>215</v>
      </c>
      <c r="J93" s="117">
        <f>BK93</f>
        <v>0</v>
      </c>
      <c r="L93" s="33"/>
      <c r="M93" s="60"/>
      <c r="N93" s="51"/>
      <c r="O93" s="51"/>
      <c r="P93" s="118">
        <f>P94+P354</f>
        <v>0</v>
      </c>
      <c r="Q93" s="51"/>
      <c r="R93" s="118">
        <f>R94+R354</f>
        <v>0.50643336999999999</v>
      </c>
      <c r="S93" s="51"/>
      <c r="T93" s="119">
        <f>T94+T354</f>
        <v>17.695406999999999</v>
      </c>
      <c r="AT93" s="18" t="s">
        <v>74</v>
      </c>
      <c r="AU93" s="18" t="s">
        <v>194</v>
      </c>
      <c r="BK93" s="120">
        <f>BK94+BK354</f>
        <v>0</v>
      </c>
    </row>
    <row r="94" spans="2:65" s="11" customFormat="1" ht="25.9" customHeight="1">
      <c r="B94" s="121"/>
      <c r="D94" s="122" t="s">
        <v>74</v>
      </c>
      <c r="E94" s="123" t="s">
        <v>216</v>
      </c>
      <c r="F94" s="123" t="s">
        <v>217</v>
      </c>
      <c r="I94" s="124"/>
      <c r="J94" s="125">
        <f>BK94</f>
        <v>0</v>
      </c>
      <c r="L94" s="121"/>
      <c r="M94" s="126"/>
      <c r="P94" s="127">
        <f>P95+P146+P205+P297+P350</f>
        <v>0</v>
      </c>
      <c r="R94" s="127">
        <f>R95+R146+R205+R297+R350</f>
        <v>0.48947337000000002</v>
      </c>
      <c r="T94" s="128">
        <f>T95+T146+T205+T297+T350</f>
        <v>17.048449999999999</v>
      </c>
      <c r="AR94" s="122" t="s">
        <v>83</v>
      </c>
      <c r="AT94" s="129" t="s">
        <v>74</v>
      </c>
      <c r="AU94" s="129" t="s">
        <v>75</v>
      </c>
      <c r="AY94" s="122" t="s">
        <v>218</v>
      </c>
      <c r="BK94" s="130">
        <f>BK95+BK146+BK205+BK297+BK350</f>
        <v>0</v>
      </c>
    </row>
    <row r="95" spans="2:65" s="11" customFormat="1" ht="22.9" customHeight="1">
      <c r="B95" s="121"/>
      <c r="D95" s="122" t="s">
        <v>74</v>
      </c>
      <c r="E95" s="131" t="s">
        <v>83</v>
      </c>
      <c r="F95" s="131" t="s">
        <v>219</v>
      </c>
      <c r="I95" s="124"/>
      <c r="J95" s="132">
        <f>BK95</f>
        <v>0</v>
      </c>
      <c r="L95" s="121"/>
      <c r="M95" s="126"/>
      <c r="P95" s="127">
        <f>SUM(P96:P145)</f>
        <v>0</v>
      </c>
      <c r="R95" s="127">
        <f>SUM(R96:R145)</f>
        <v>9.0720000000000009E-2</v>
      </c>
      <c r="T95" s="128">
        <f>SUM(T96:T145)</f>
        <v>0</v>
      </c>
      <c r="AR95" s="122" t="s">
        <v>83</v>
      </c>
      <c r="AT95" s="129" t="s">
        <v>74</v>
      </c>
      <c r="AU95" s="129" t="s">
        <v>83</v>
      </c>
      <c r="AY95" s="122" t="s">
        <v>218</v>
      </c>
      <c r="BK95" s="130">
        <f>SUM(BK96:BK145)</f>
        <v>0</v>
      </c>
    </row>
    <row r="96" spans="2:65" s="1" customFormat="1" ht="16.5" customHeight="1">
      <c r="B96" s="33"/>
      <c r="C96" s="133" t="s">
        <v>83</v>
      </c>
      <c r="D96" s="133" t="s">
        <v>220</v>
      </c>
      <c r="E96" s="134" t="s">
        <v>3121</v>
      </c>
      <c r="F96" s="135" t="s">
        <v>3122</v>
      </c>
      <c r="G96" s="136" t="s">
        <v>577</v>
      </c>
      <c r="H96" s="137">
        <v>168</v>
      </c>
      <c r="I96" s="138"/>
      <c r="J96" s="139">
        <f>ROUND(I96*H96,2)</f>
        <v>0</v>
      </c>
      <c r="K96" s="135" t="s">
        <v>223</v>
      </c>
      <c r="L96" s="33"/>
      <c r="M96" s="140" t="s">
        <v>19</v>
      </c>
      <c r="N96" s="141" t="s">
        <v>46</v>
      </c>
      <c r="P96" s="142">
        <f>O96*H96</f>
        <v>0</v>
      </c>
      <c r="Q96" s="142">
        <v>6.0000000000000002E-5</v>
      </c>
      <c r="R96" s="142">
        <f>Q96*H96</f>
        <v>1.008E-2</v>
      </c>
      <c r="S96" s="142">
        <v>0</v>
      </c>
      <c r="T96" s="143">
        <f>S96*H96</f>
        <v>0</v>
      </c>
      <c r="AR96" s="144" t="s">
        <v>224</v>
      </c>
      <c r="AT96" s="144" t="s">
        <v>220</v>
      </c>
      <c r="AU96" s="144" t="s">
        <v>85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224</v>
      </c>
      <c r="BM96" s="144" t="s">
        <v>3123</v>
      </c>
    </row>
    <row r="97" spans="2:65" s="1" customFormat="1" ht="11.25">
      <c r="B97" s="33"/>
      <c r="D97" s="146" t="s">
        <v>226</v>
      </c>
      <c r="F97" s="147" t="s">
        <v>3124</v>
      </c>
      <c r="I97" s="148"/>
      <c r="L97" s="33"/>
      <c r="M97" s="149"/>
      <c r="T97" s="54"/>
      <c r="AT97" s="18" t="s">
        <v>226</v>
      </c>
      <c r="AU97" s="18" t="s">
        <v>85</v>
      </c>
    </row>
    <row r="98" spans="2:65" s="1" customFormat="1" ht="11.25">
      <c r="B98" s="33"/>
      <c r="D98" s="150" t="s">
        <v>228</v>
      </c>
      <c r="F98" s="151" t="s">
        <v>3125</v>
      </c>
      <c r="I98" s="148"/>
      <c r="L98" s="33"/>
      <c r="M98" s="149"/>
      <c r="T98" s="54"/>
      <c r="AT98" s="18" t="s">
        <v>228</v>
      </c>
      <c r="AU98" s="18" t="s">
        <v>85</v>
      </c>
    </row>
    <row r="99" spans="2:65" s="13" customFormat="1" ht="11.25">
      <c r="B99" s="158"/>
      <c r="D99" s="146" t="s">
        <v>230</v>
      </c>
      <c r="E99" s="159" t="s">
        <v>19</v>
      </c>
      <c r="F99" s="160" t="s">
        <v>3126</v>
      </c>
      <c r="H99" s="161">
        <v>168</v>
      </c>
      <c r="I99" s="162"/>
      <c r="L99" s="158"/>
      <c r="M99" s="163"/>
      <c r="T99" s="164"/>
      <c r="AT99" s="159" t="s">
        <v>230</v>
      </c>
      <c r="AU99" s="159" t="s">
        <v>85</v>
      </c>
      <c r="AV99" s="13" t="s">
        <v>85</v>
      </c>
      <c r="AW99" s="13" t="s">
        <v>36</v>
      </c>
      <c r="AX99" s="13" t="s">
        <v>83</v>
      </c>
      <c r="AY99" s="159" t="s">
        <v>218</v>
      </c>
    </row>
    <row r="100" spans="2:65" s="1" customFormat="1" ht="16.5" customHeight="1">
      <c r="B100" s="33"/>
      <c r="C100" s="133" t="s">
        <v>85</v>
      </c>
      <c r="D100" s="133" t="s">
        <v>220</v>
      </c>
      <c r="E100" s="134" t="s">
        <v>3127</v>
      </c>
      <c r="F100" s="135" t="s">
        <v>3128</v>
      </c>
      <c r="G100" s="136" t="s">
        <v>577</v>
      </c>
      <c r="H100" s="137">
        <v>1008</v>
      </c>
      <c r="I100" s="138"/>
      <c r="J100" s="139">
        <f>ROUND(I100*H100,2)</f>
        <v>0</v>
      </c>
      <c r="K100" s="135" t="s">
        <v>223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8.0000000000000007E-5</v>
      </c>
      <c r="R100" s="142">
        <f>Q100*H100</f>
        <v>8.0640000000000003E-2</v>
      </c>
      <c r="S100" s="142">
        <v>0</v>
      </c>
      <c r="T100" s="143">
        <f>S100*H100</f>
        <v>0</v>
      </c>
      <c r="AR100" s="144" t="s">
        <v>224</v>
      </c>
      <c r="AT100" s="144" t="s">
        <v>220</v>
      </c>
      <c r="AU100" s="144" t="s">
        <v>85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224</v>
      </c>
      <c r="BM100" s="144" t="s">
        <v>3129</v>
      </c>
    </row>
    <row r="101" spans="2:65" s="1" customFormat="1" ht="11.25">
      <c r="B101" s="33"/>
      <c r="D101" s="146" t="s">
        <v>226</v>
      </c>
      <c r="F101" s="147" t="s">
        <v>3130</v>
      </c>
      <c r="I101" s="148"/>
      <c r="L101" s="33"/>
      <c r="M101" s="149"/>
      <c r="T101" s="54"/>
      <c r="AT101" s="18" t="s">
        <v>226</v>
      </c>
      <c r="AU101" s="18" t="s">
        <v>85</v>
      </c>
    </row>
    <row r="102" spans="2:65" s="1" customFormat="1" ht="11.25">
      <c r="B102" s="33"/>
      <c r="D102" s="150" t="s">
        <v>228</v>
      </c>
      <c r="F102" s="151" t="s">
        <v>3131</v>
      </c>
      <c r="I102" s="148"/>
      <c r="L102" s="33"/>
      <c r="M102" s="149"/>
      <c r="T102" s="54"/>
      <c r="AT102" s="18" t="s">
        <v>228</v>
      </c>
      <c r="AU102" s="18" t="s">
        <v>85</v>
      </c>
    </row>
    <row r="103" spans="2:65" s="13" customFormat="1" ht="11.25">
      <c r="B103" s="158"/>
      <c r="D103" s="146" t="s">
        <v>230</v>
      </c>
      <c r="E103" s="159" t="s">
        <v>19</v>
      </c>
      <c r="F103" s="160" t="s">
        <v>3132</v>
      </c>
      <c r="H103" s="161">
        <v>1008</v>
      </c>
      <c r="I103" s="162"/>
      <c r="L103" s="158"/>
      <c r="M103" s="163"/>
      <c r="T103" s="164"/>
      <c r="AT103" s="159" t="s">
        <v>230</v>
      </c>
      <c r="AU103" s="159" t="s">
        <v>85</v>
      </c>
      <c r="AV103" s="13" t="s">
        <v>85</v>
      </c>
      <c r="AW103" s="13" t="s">
        <v>36</v>
      </c>
      <c r="AX103" s="13" t="s">
        <v>83</v>
      </c>
      <c r="AY103" s="159" t="s">
        <v>218</v>
      </c>
    </row>
    <row r="104" spans="2:65" s="1" customFormat="1" ht="21.75" customHeight="1">
      <c r="B104" s="33"/>
      <c r="C104" s="133" t="s">
        <v>110</v>
      </c>
      <c r="D104" s="133" t="s">
        <v>220</v>
      </c>
      <c r="E104" s="134" t="s">
        <v>3133</v>
      </c>
      <c r="F104" s="135" t="s">
        <v>3134</v>
      </c>
      <c r="G104" s="136" t="s">
        <v>147</v>
      </c>
      <c r="H104" s="137">
        <v>8.6080000000000005</v>
      </c>
      <c r="I104" s="138"/>
      <c r="J104" s="139">
        <f>ROUND(I104*H104,2)</f>
        <v>0</v>
      </c>
      <c r="K104" s="135" t="s">
        <v>223</v>
      </c>
      <c r="L104" s="33"/>
      <c r="M104" s="140" t="s">
        <v>19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224</v>
      </c>
      <c r="AT104" s="144" t="s">
        <v>220</v>
      </c>
      <c r="AU104" s="144" t="s">
        <v>85</v>
      </c>
      <c r="AY104" s="18" t="s">
        <v>218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83</v>
      </c>
      <c r="BK104" s="145">
        <f>ROUND(I104*H104,2)</f>
        <v>0</v>
      </c>
      <c r="BL104" s="18" t="s">
        <v>224</v>
      </c>
      <c r="BM104" s="144" t="s">
        <v>3135</v>
      </c>
    </row>
    <row r="105" spans="2:65" s="1" customFormat="1" ht="11.25">
      <c r="B105" s="33"/>
      <c r="D105" s="146" t="s">
        <v>226</v>
      </c>
      <c r="F105" s="147" t="s">
        <v>3136</v>
      </c>
      <c r="I105" s="148"/>
      <c r="L105" s="33"/>
      <c r="M105" s="149"/>
      <c r="T105" s="54"/>
      <c r="AT105" s="18" t="s">
        <v>226</v>
      </c>
      <c r="AU105" s="18" t="s">
        <v>85</v>
      </c>
    </row>
    <row r="106" spans="2:65" s="1" customFormat="1" ht="11.25">
      <c r="B106" s="33"/>
      <c r="D106" s="150" t="s">
        <v>228</v>
      </c>
      <c r="F106" s="151" t="s">
        <v>3137</v>
      </c>
      <c r="I106" s="148"/>
      <c r="L106" s="33"/>
      <c r="M106" s="149"/>
      <c r="T106" s="54"/>
      <c r="AT106" s="18" t="s">
        <v>228</v>
      </c>
      <c r="AU106" s="18" t="s">
        <v>85</v>
      </c>
    </row>
    <row r="107" spans="2:65" s="13" customFormat="1" ht="11.25">
      <c r="B107" s="158"/>
      <c r="D107" s="146" t="s">
        <v>230</v>
      </c>
      <c r="E107" s="159" t="s">
        <v>19</v>
      </c>
      <c r="F107" s="160" t="s">
        <v>3138</v>
      </c>
      <c r="H107" s="161">
        <v>8.6080000000000005</v>
      </c>
      <c r="I107" s="162"/>
      <c r="L107" s="158"/>
      <c r="M107" s="163"/>
      <c r="T107" s="164"/>
      <c r="AT107" s="159" t="s">
        <v>230</v>
      </c>
      <c r="AU107" s="159" t="s">
        <v>85</v>
      </c>
      <c r="AV107" s="13" t="s">
        <v>85</v>
      </c>
      <c r="AW107" s="13" t="s">
        <v>36</v>
      </c>
      <c r="AX107" s="13" t="s">
        <v>83</v>
      </c>
      <c r="AY107" s="159" t="s">
        <v>218</v>
      </c>
    </row>
    <row r="108" spans="2:65" s="1" customFormat="1" ht="11.25">
      <c r="B108" s="33"/>
      <c r="D108" s="146" t="s">
        <v>247</v>
      </c>
      <c r="F108" s="172" t="s">
        <v>3139</v>
      </c>
      <c r="L108" s="33"/>
      <c r="M108" s="149"/>
      <c r="T108" s="54"/>
      <c r="AU108" s="18" t="s">
        <v>85</v>
      </c>
    </row>
    <row r="109" spans="2:65" s="1" customFormat="1" ht="11.25">
      <c r="B109" s="33"/>
      <c r="D109" s="146" t="s">
        <v>247</v>
      </c>
      <c r="F109" s="173" t="s">
        <v>3140</v>
      </c>
      <c r="H109" s="174">
        <v>0</v>
      </c>
      <c r="L109" s="33"/>
      <c r="M109" s="149"/>
      <c r="T109" s="54"/>
      <c r="AU109" s="18" t="s">
        <v>85</v>
      </c>
    </row>
    <row r="110" spans="2:65" s="1" customFormat="1" ht="11.25">
      <c r="B110" s="33"/>
      <c r="D110" s="146" t="s">
        <v>247</v>
      </c>
      <c r="F110" s="173" t="s">
        <v>3141</v>
      </c>
      <c r="H110" s="174">
        <v>25.823</v>
      </c>
      <c r="L110" s="33"/>
      <c r="M110" s="149"/>
      <c r="T110" s="54"/>
      <c r="AU110" s="18" t="s">
        <v>85</v>
      </c>
    </row>
    <row r="111" spans="2:65" s="1" customFormat="1" ht="11.25">
      <c r="B111" s="33"/>
      <c r="D111" s="146" t="s">
        <v>247</v>
      </c>
      <c r="F111" s="173" t="s">
        <v>235</v>
      </c>
      <c r="H111" s="174">
        <v>25.823</v>
      </c>
      <c r="L111" s="33"/>
      <c r="M111" s="149"/>
      <c r="T111" s="54"/>
      <c r="AU111" s="18" t="s">
        <v>85</v>
      </c>
    </row>
    <row r="112" spans="2:65" s="1" customFormat="1" ht="21.75" customHeight="1">
      <c r="B112" s="33"/>
      <c r="C112" s="133" t="s">
        <v>224</v>
      </c>
      <c r="D112" s="133" t="s">
        <v>220</v>
      </c>
      <c r="E112" s="134" t="s">
        <v>3142</v>
      </c>
      <c r="F112" s="135" t="s">
        <v>3143</v>
      </c>
      <c r="G112" s="136" t="s">
        <v>147</v>
      </c>
      <c r="H112" s="137">
        <v>17.215</v>
      </c>
      <c r="I112" s="138"/>
      <c r="J112" s="139">
        <f>ROUND(I112*H112,2)</f>
        <v>0</v>
      </c>
      <c r="K112" s="135" t="s">
        <v>223</v>
      </c>
      <c r="L112" s="33"/>
      <c r="M112" s="140" t="s">
        <v>19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224</v>
      </c>
      <c r="AT112" s="144" t="s">
        <v>220</v>
      </c>
      <c r="AU112" s="144" t="s">
        <v>85</v>
      </c>
      <c r="AY112" s="18" t="s">
        <v>218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83</v>
      </c>
      <c r="BK112" s="145">
        <f>ROUND(I112*H112,2)</f>
        <v>0</v>
      </c>
      <c r="BL112" s="18" t="s">
        <v>224</v>
      </c>
      <c r="BM112" s="144" t="s">
        <v>3144</v>
      </c>
    </row>
    <row r="113" spans="2:65" s="1" customFormat="1" ht="19.5">
      <c r="B113" s="33"/>
      <c r="D113" s="146" t="s">
        <v>226</v>
      </c>
      <c r="F113" s="147" t="s">
        <v>3145</v>
      </c>
      <c r="I113" s="148"/>
      <c r="L113" s="33"/>
      <c r="M113" s="149"/>
      <c r="T113" s="54"/>
      <c r="AT113" s="18" t="s">
        <v>226</v>
      </c>
      <c r="AU113" s="18" t="s">
        <v>85</v>
      </c>
    </row>
    <row r="114" spans="2:65" s="1" customFormat="1" ht="11.25">
      <c r="B114" s="33"/>
      <c r="D114" s="150" t="s">
        <v>228</v>
      </c>
      <c r="F114" s="151" t="s">
        <v>3146</v>
      </c>
      <c r="I114" s="148"/>
      <c r="L114" s="33"/>
      <c r="M114" s="149"/>
      <c r="T114" s="54"/>
      <c r="AT114" s="18" t="s">
        <v>228</v>
      </c>
      <c r="AU114" s="18" t="s">
        <v>85</v>
      </c>
    </row>
    <row r="115" spans="2:65" s="13" customFormat="1" ht="11.25">
      <c r="B115" s="158"/>
      <c r="D115" s="146" t="s">
        <v>230</v>
      </c>
      <c r="E115" s="159" t="s">
        <v>19</v>
      </c>
      <c r="F115" s="160" t="s">
        <v>3147</v>
      </c>
      <c r="H115" s="161">
        <v>17.215</v>
      </c>
      <c r="I115" s="162"/>
      <c r="L115" s="158"/>
      <c r="M115" s="163"/>
      <c r="T115" s="164"/>
      <c r="AT115" s="159" t="s">
        <v>230</v>
      </c>
      <c r="AU115" s="159" t="s">
        <v>85</v>
      </c>
      <c r="AV115" s="13" t="s">
        <v>85</v>
      </c>
      <c r="AW115" s="13" t="s">
        <v>36</v>
      </c>
      <c r="AX115" s="13" t="s">
        <v>83</v>
      </c>
      <c r="AY115" s="159" t="s">
        <v>218</v>
      </c>
    </row>
    <row r="116" spans="2:65" s="1" customFormat="1" ht="11.25">
      <c r="B116" s="33"/>
      <c r="D116" s="146" t="s">
        <v>247</v>
      </c>
      <c r="F116" s="172" t="s">
        <v>3139</v>
      </c>
      <c r="L116" s="33"/>
      <c r="M116" s="149"/>
      <c r="T116" s="54"/>
      <c r="AU116" s="18" t="s">
        <v>85</v>
      </c>
    </row>
    <row r="117" spans="2:65" s="1" customFormat="1" ht="11.25">
      <c r="B117" s="33"/>
      <c r="D117" s="146" t="s">
        <v>247</v>
      </c>
      <c r="F117" s="173" t="s">
        <v>3140</v>
      </c>
      <c r="H117" s="174">
        <v>0</v>
      </c>
      <c r="L117" s="33"/>
      <c r="M117" s="149"/>
      <c r="T117" s="54"/>
      <c r="AU117" s="18" t="s">
        <v>85</v>
      </c>
    </row>
    <row r="118" spans="2:65" s="1" customFormat="1" ht="11.25">
      <c r="B118" s="33"/>
      <c r="D118" s="146" t="s">
        <v>247</v>
      </c>
      <c r="F118" s="173" t="s">
        <v>3141</v>
      </c>
      <c r="H118" s="174">
        <v>25.823</v>
      </c>
      <c r="L118" s="33"/>
      <c r="M118" s="149"/>
      <c r="T118" s="54"/>
      <c r="AU118" s="18" t="s">
        <v>85</v>
      </c>
    </row>
    <row r="119" spans="2:65" s="1" customFormat="1" ht="11.25">
      <c r="B119" s="33"/>
      <c r="D119" s="146" t="s">
        <v>247</v>
      </c>
      <c r="F119" s="173" t="s">
        <v>235</v>
      </c>
      <c r="H119" s="174">
        <v>25.823</v>
      </c>
      <c r="L119" s="33"/>
      <c r="M119" s="149"/>
      <c r="T119" s="54"/>
      <c r="AU119" s="18" t="s">
        <v>85</v>
      </c>
    </row>
    <row r="120" spans="2:65" s="1" customFormat="1" ht="21.75" customHeight="1">
      <c r="B120" s="33"/>
      <c r="C120" s="133" t="s">
        <v>255</v>
      </c>
      <c r="D120" s="133" t="s">
        <v>220</v>
      </c>
      <c r="E120" s="134" t="s">
        <v>3148</v>
      </c>
      <c r="F120" s="135" t="s">
        <v>3149</v>
      </c>
      <c r="G120" s="136" t="s">
        <v>147</v>
      </c>
      <c r="H120" s="137">
        <v>51.646000000000001</v>
      </c>
      <c r="I120" s="138"/>
      <c r="J120" s="139">
        <f>ROUND(I120*H120,2)</f>
        <v>0</v>
      </c>
      <c r="K120" s="135" t="s">
        <v>223</v>
      </c>
      <c r="L120" s="33"/>
      <c r="M120" s="140" t="s">
        <v>19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224</v>
      </c>
      <c r="AT120" s="144" t="s">
        <v>220</v>
      </c>
      <c r="AU120" s="144" t="s">
        <v>85</v>
      </c>
      <c r="AY120" s="18" t="s">
        <v>218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83</v>
      </c>
      <c r="BK120" s="145">
        <f>ROUND(I120*H120,2)</f>
        <v>0</v>
      </c>
      <c r="BL120" s="18" t="s">
        <v>224</v>
      </c>
      <c r="BM120" s="144" t="s">
        <v>3150</v>
      </c>
    </row>
    <row r="121" spans="2:65" s="1" customFormat="1" ht="19.5">
      <c r="B121" s="33"/>
      <c r="D121" s="146" t="s">
        <v>226</v>
      </c>
      <c r="F121" s="147" t="s">
        <v>3151</v>
      </c>
      <c r="I121" s="148"/>
      <c r="L121" s="33"/>
      <c r="M121" s="149"/>
      <c r="T121" s="54"/>
      <c r="AT121" s="18" t="s">
        <v>226</v>
      </c>
      <c r="AU121" s="18" t="s">
        <v>85</v>
      </c>
    </row>
    <row r="122" spans="2:65" s="1" customFormat="1" ht="11.25">
      <c r="B122" s="33"/>
      <c r="D122" s="150" t="s">
        <v>228</v>
      </c>
      <c r="F122" s="151" t="s">
        <v>3152</v>
      </c>
      <c r="I122" s="148"/>
      <c r="L122" s="33"/>
      <c r="M122" s="149"/>
      <c r="T122" s="54"/>
      <c r="AT122" s="18" t="s">
        <v>228</v>
      </c>
      <c r="AU122" s="18" t="s">
        <v>85</v>
      </c>
    </row>
    <row r="123" spans="2:65" s="1" customFormat="1" ht="19.5">
      <c r="B123" s="33"/>
      <c r="D123" s="146" t="s">
        <v>276</v>
      </c>
      <c r="F123" s="175" t="s">
        <v>3153</v>
      </c>
      <c r="I123" s="148"/>
      <c r="L123" s="33"/>
      <c r="M123" s="149"/>
      <c r="T123" s="54"/>
      <c r="AT123" s="18" t="s">
        <v>276</v>
      </c>
      <c r="AU123" s="18" t="s">
        <v>85</v>
      </c>
    </row>
    <row r="124" spans="2:65" s="12" customFormat="1" ht="11.25">
      <c r="B124" s="152"/>
      <c r="D124" s="146" t="s">
        <v>230</v>
      </c>
      <c r="E124" s="153" t="s">
        <v>19</v>
      </c>
      <c r="F124" s="154" t="s">
        <v>3154</v>
      </c>
      <c r="H124" s="153" t="s">
        <v>19</v>
      </c>
      <c r="I124" s="155"/>
      <c r="L124" s="152"/>
      <c r="M124" s="156"/>
      <c r="T124" s="157"/>
      <c r="AT124" s="153" t="s">
        <v>230</v>
      </c>
      <c r="AU124" s="153" t="s">
        <v>85</v>
      </c>
      <c r="AV124" s="12" t="s">
        <v>83</v>
      </c>
      <c r="AW124" s="12" t="s">
        <v>36</v>
      </c>
      <c r="AX124" s="12" t="s">
        <v>75</v>
      </c>
      <c r="AY124" s="153" t="s">
        <v>218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3155</v>
      </c>
      <c r="H125" s="161">
        <v>51.646000000000001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83</v>
      </c>
      <c r="AY125" s="159" t="s">
        <v>218</v>
      </c>
    </row>
    <row r="126" spans="2:65" s="1" customFormat="1" ht="11.25">
      <c r="B126" s="33"/>
      <c r="D126" s="146" t="s">
        <v>247</v>
      </c>
      <c r="F126" s="172" t="s">
        <v>3139</v>
      </c>
      <c r="L126" s="33"/>
      <c r="M126" s="149"/>
      <c r="T126" s="54"/>
      <c r="AU126" s="18" t="s">
        <v>85</v>
      </c>
    </row>
    <row r="127" spans="2:65" s="1" customFormat="1" ht="11.25">
      <c r="B127" s="33"/>
      <c r="D127" s="146" t="s">
        <v>247</v>
      </c>
      <c r="F127" s="173" t="s">
        <v>3140</v>
      </c>
      <c r="H127" s="174">
        <v>0</v>
      </c>
      <c r="L127" s="33"/>
      <c r="M127" s="149"/>
      <c r="T127" s="54"/>
      <c r="AU127" s="18" t="s">
        <v>85</v>
      </c>
    </row>
    <row r="128" spans="2:65" s="1" customFormat="1" ht="11.25">
      <c r="B128" s="33"/>
      <c r="D128" s="146" t="s">
        <v>247</v>
      </c>
      <c r="F128" s="173" t="s">
        <v>3141</v>
      </c>
      <c r="H128" s="174">
        <v>25.823</v>
      </c>
      <c r="L128" s="33"/>
      <c r="M128" s="149"/>
      <c r="T128" s="54"/>
      <c r="AU128" s="18" t="s">
        <v>85</v>
      </c>
    </row>
    <row r="129" spans="2:65" s="1" customFormat="1" ht="11.25">
      <c r="B129" s="33"/>
      <c r="D129" s="146" t="s">
        <v>247</v>
      </c>
      <c r="F129" s="173" t="s">
        <v>235</v>
      </c>
      <c r="H129" s="174">
        <v>25.823</v>
      </c>
      <c r="L129" s="33"/>
      <c r="M129" s="149"/>
      <c r="T129" s="54"/>
      <c r="AU129" s="18" t="s">
        <v>85</v>
      </c>
    </row>
    <row r="130" spans="2:65" s="1" customFormat="1" ht="16.5" customHeight="1">
      <c r="B130" s="33"/>
      <c r="C130" s="133" t="s">
        <v>262</v>
      </c>
      <c r="D130" s="133" t="s">
        <v>220</v>
      </c>
      <c r="E130" s="134" t="s">
        <v>3156</v>
      </c>
      <c r="F130" s="135" t="s">
        <v>3157</v>
      </c>
      <c r="G130" s="136" t="s">
        <v>147</v>
      </c>
      <c r="H130" s="137">
        <v>25.823</v>
      </c>
      <c r="I130" s="138"/>
      <c r="J130" s="139">
        <f>ROUND(I130*H130,2)</f>
        <v>0</v>
      </c>
      <c r="K130" s="135" t="s">
        <v>223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224</v>
      </c>
      <c r="AT130" s="144" t="s">
        <v>220</v>
      </c>
      <c r="AU130" s="144" t="s">
        <v>85</v>
      </c>
      <c r="AY130" s="18" t="s">
        <v>218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83</v>
      </c>
      <c r="BK130" s="145">
        <f>ROUND(I130*H130,2)</f>
        <v>0</v>
      </c>
      <c r="BL130" s="18" t="s">
        <v>224</v>
      </c>
      <c r="BM130" s="144" t="s">
        <v>3158</v>
      </c>
    </row>
    <row r="131" spans="2:65" s="1" customFormat="1" ht="19.5">
      <c r="B131" s="33"/>
      <c r="D131" s="146" t="s">
        <v>226</v>
      </c>
      <c r="F131" s="147" t="s">
        <v>3159</v>
      </c>
      <c r="I131" s="148"/>
      <c r="L131" s="33"/>
      <c r="M131" s="149"/>
      <c r="T131" s="54"/>
      <c r="AT131" s="18" t="s">
        <v>226</v>
      </c>
      <c r="AU131" s="18" t="s">
        <v>85</v>
      </c>
    </row>
    <row r="132" spans="2:65" s="1" customFormat="1" ht="11.25">
      <c r="B132" s="33"/>
      <c r="D132" s="150" t="s">
        <v>228</v>
      </c>
      <c r="F132" s="151" t="s">
        <v>3160</v>
      </c>
      <c r="I132" s="148"/>
      <c r="L132" s="33"/>
      <c r="M132" s="149"/>
      <c r="T132" s="54"/>
      <c r="AT132" s="18" t="s">
        <v>228</v>
      </c>
      <c r="AU132" s="18" t="s">
        <v>85</v>
      </c>
    </row>
    <row r="133" spans="2:65" s="12" customFormat="1" ht="11.25">
      <c r="B133" s="152"/>
      <c r="D133" s="146" t="s">
        <v>230</v>
      </c>
      <c r="E133" s="153" t="s">
        <v>19</v>
      </c>
      <c r="F133" s="154" t="s">
        <v>353</v>
      </c>
      <c r="H133" s="153" t="s">
        <v>19</v>
      </c>
      <c r="I133" s="155"/>
      <c r="L133" s="152"/>
      <c r="M133" s="156"/>
      <c r="T133" s="157"/>
      <c r="AT133" s="153" t="s">
        <v>230</v>
      </c>
      <c r="AU133" s="153" t="s">
        <v>85</v>
      </c>
      <c r="AV133" s="12" t="s">
        <v>83</v>
      </c>
      <c r="AW133" s="12" t="s">
        <v>36</v>
      </c>
      <c r="AX133" s="12" t="s">
        <v>75</v>
      </c>
      <c r="AY133" s="153" t="s">
        <v>218</v>
      </c>
    </row>
    <row r="134" spans="2:65" s="13" customFormat="1" ht="11.25">
      <c r="B134" s="158"/>
      <c r="D134" s="146" t="s">
        <v>230</v>
      </c>
      <c r="E134" s="159" t="s">
        <v>19</v>
      </c>
      <c r="F134" s="160" t="s">
        <v>3114</v>
      </c>
      <c r="H134" s="161">
        <v>25.823</v>
      </c>
      <c r="I134" s="162"/>
      <c r="L134" s="158"/>
      <c r="M134" s="163"/>
      <c r="T134" s="164"/>
      <c r="AT134" s="159" t="s">
        <v>230</v>
      </c>
      <c r="AU134" s="159" t="s">
        <v>85</v>
      </c>
      <c r="AV134" s="13" t="s">
        <v>85</v>
      </c>
      <c r="AW134" s="13" t="s">
        <v>36</v>
      </c>
      <c r="AX134" s="13" t="s">
        <v>83</v>
      </c>
      <c r="AY134" s="159" t="s">
        <v>218</v>
      </c>
    </row>
    <row r="135" spans="2:65" s="1" customFormat="1" ht="11.25">
      <c r="B135" s="33"/>
      <c r="D135" s="146" t="s">
        <v>247</v>
      </c>
      <c r="F135" s="172" t="s">
        <v>3139</v>
      </c>
      <c r="L135" s="33"/>
      <c r="M135" s="149"/>
      <c r="T135" s="54"/>
      <c r="AU135" s="18" t="s">
        <v>85</v>
      </c>
    </row>
    <row r="136" spans="2:65" s="1" customFormat="1" ht="11.25">
      <c r="B136" s="33"/>
      <c r="D136" s="146" t="s">
        <v>247</v>
      </c>
      <c r="F136" s="173" t="s">
        <v>3140</v>
      </c>
      <c r="H136" s="174">
        <v>0</v>
      </c>
      <c r="L136" s="33"/>
      <c r="M136" s="149"/>
      <c r="T136" s="54"/>
      <c r="AU136" s="18" t="s">
        <v>85</v>
      </c>
    </row>
    <row r="137" spans="2:65" s="1" customFormat="1" ht="11.25">
      <c r="B137" s="33"/>
      <c r="D137" s="146" t="s">
        <v>247</v>
      </c>
      <c r="F137" s="173" t="s">
        <v>3141</v>
      </c>
      <c r="H137" s="174">
        <v>25.823</v>
      </c>
      <c r="L137" s="33"/>
      <c r="M137" s="149"/>
      <c r="T137" s="54"/>
      <c r="AU137" s="18" t="s">
        <v>85</v>
      </c>
    </row>
    <row r="138" spans="2:65" s="1" customFormat="1" ht="11.25">
      <c r="B138" s="33"/>
      <c r="D138" s="146" t="s">
        <v>247</v>
      </c>
      <c r="F138" s="173" t="s">
        <v>235</v>
      </c>
      <c r="H138" s="174">
        <v>25.823</v>
      </c>
      <c r="L138" s="33"/>
      <c r="M138" s="149"/>
      <c r="T138" s="54"/>
      <c r="AU138" s="18" t="s">
        <v>85</v>
      </c>
    </row>
    <row r="139" spans="2:65" s="1" customFormat="1" ht="24.2" customHeight="1">
      <c r="B139" s="33"/>
      <c r="C139" s="133" t="s">
        <v>270</v>
      </c>
      <c r="D139" s="133" t="s">
        <v>220</v>
      </c>
      <c r="E139" s="134" t="s">
        <v>3161</v>
      </c>
      <c r="F139" s="135" t="s">
        <v>3162</v>
      </c>
      <c r="G139" s="136" t="s">
        <v>147</v>
      </c>
      <c r="H139" s="137">
        <v>25.823</v>
      </c>
      <c r="I139" s="138"/>
      <c r="J139" s="139">
        <f>ROUND(I139*H139,2)</f>
        <v>0</v>
      </c>
      <c r="K139" s="135" t="s">
        <v>223</v>
      </c>
      <c r="L139" s="33"/>
      <c r="M139" s="140" t="s">
        <v>19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224</v>
      </c>
      <c r="AT139" s="144" t="s">
        <v>220</v>
      </c>
      <c r="AU139" s="144" t="s">
        <v>85</v>
      </c>
      <c r="AY139" s="18" t="s">
        <v>218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83</v>
      </c>
      <c r="BK139" s="145">
        <f>ROUND(I139*H139,2)</f>
        <v>0</v>
      </c>
      <c r="BL139" s="18" t="s">
        <v>224</v>
      </c>
      <c r="BM139" s="144" t="s">
        <v>3163</v>
      </c>
    </row>
    <row r="140" spans="2:65" s="1" customFormat="1" ht="19.5">
      <c r="B140" s="33"/>
      <c r="D140" s="146" t="s">
        <v>226</v>
      </c>
      <c r="F140" s="147" t="s">
        <v>3164</v>
      </c>
      <c r="I140" s="148"/>
      <c r="L140" s="33"/>
      <c r="M140" s="149"/>
      <c r="T140" s="54"/>
      <c r="AT140" s="18" t="s">
        <v>226</v>
      </c>
      <c r="AU140" s="18" t="s">
        <v>85</v>
      </c>
    </row>
    <row r="141" spans="2:65" s="1" customFormat="1" ht="11.25">
      <c r="B141" s="33"/>
      <c r="D141" s="150" t="s">
        <v>228</v>
      </c>
      <c r="F141" s="151" t="s">
        <v>3165</v>
      </c>
      <c r="I141" s="148"/>
      <c r="L141" s="33"/>
      <c r="M141" s="149"/>
      <c r="T141" s="54"/>
      <c r="AT141" s="18" t="s">
        <v>228</v>
      </c>
      <c r="AU141" s="18" t="s">
        <v>85</v>
      </c>
    </row>
    <row r="142" spans="2:65" s="1" customFormat="1" ht="19.5">
      <c r="B142" s="33"/>
      <c r="D142" s="146" t="s">
        <v>276</v>
      </c>
      <c r="F142" s="175" t="s">
        <v>3166</v>
      </c>
      <c r="I142" s="148"/>
      <c r="L142" s="33"/>
      <c r="M142" s="149"/>
      <c r="T142" s="54"/>
      <c r="AT142" s="18" t="s">
        <v>276</v>
      </c>
      <c r="AU142" s="18" t="s">
        <v>85</v>
      </c>
    </row>
    <row r="143" spans="2:65" s="12" customFormat="1" ht="11.25">
      <c r="B143" s="152"/>
      <c r="D143" s="146" t="s">
        <v>230</v>
      </c>
      <c r="E143" s="153" t="s">
        <v>19</v>
      </c>
      <c r="F143" s="154" t="s">
        <v>3140</v>
      </c>
      <c r="H143" s="153" t="s">
        <v>19</v>
      </c>
      <c r="I143" s="155"/>
      <c r="L143" s="152"/>
      <c r="M143" s="156"/>
      <c r="T143" s="157"/>
      <c r="AT143" s="153" t="s">
        <v>230</v>
      </c>
      <c r="AU143" s="153" t="s">
        <v>85</v>
      </c>
      <c r="AV143" s="12" t="s">
        <v>83</v>
      </c>
      <c r="AW143" s="12" t="s">
        <v>36</v>
      </c>
      <c r="AX143" s="12" t="s">
        <v>75</v>
      </c>
      <c r="AY143" s="153" t="s">
        <v>218</v>
      </c>
    </row>
    <row r="144" spans="2:65" s="13" customFormat="1" ht="11.25">
      <c r="B144" s="158"/>
      <c r="D144" s="146" t="s">
        <v>230</v>
      </c>
      <c r="E144" s="159" t="s">
        <v>19</v>
      </c>
      <c r="F144" s="160" t="s">
        <v>3141</v>
      </c>
      <c r="H144" s="161">
        <v>25.823</v>
      </c>
      <c r="I144" s="162"/>
      <c r="L144" s="158"/>
      <c r="M144" s="163"/>
      <c r="T144" s="164"/>
      <c r="AT144" s="159" t="s">
        <v>230</v>
      </c>
      <c r="AU144" s="159" t="s">
        <v>85</v>
      </c>
      <c r="AV144" s="13" t="s">
        <v>85</v>
      </c>
      <c r="AW144" s="13" t="s">
        <v>36</v>
      </c>
      <c r="AX144" s="13" t="s">
        <v>75</v>
      </c>
      <c r="AY144" s="159" t="s">
        <v>218</v>
      </c>
    </row>
    <row r="145" spans="2:65" s="14" customFormat="1" ht="11.25">
      <c r="B145" s="165"/>
      <c r="D145" s="146" t="s">
        <v>230</v>
      </c>
      <c r="E145" s="166" t="s">
        <v>3114</v>
      </c>
      <c r="F145" s="167" t="s">
        <v>235</v>
      </c>
      <c r="H145" s="168">
        <v>25.823</v>
      </c>
      <c r="I145" s="169"/>
      <c r="L145" s="165"/>
      <c r="M145" s="170"/>
      <c r="T145" s="171"/>
      <c r="AT145" s="166" t="s">
        <v>230</v>
      </c>
      <c r="AU145" s="166" t="s">
        <v>85</v>
      </c>
      <c r="AV145" s="14" t="s">
        <v>224</v>
      </c>
      <c r="AW145" s="14" t="s">
        <v>36</v>
      </c>
      <c r="AX145" s="14" t="s">
        <v>83</v>
      </c>
      <c r="AY145" s="166" t="s">
        <v>218</v>
      </c>
    </row>
    <row r="146" spans="2:65" s="11" customFormat="1" ht="22.9" customHeight="1">
      <c r="B146" s="121"/>
      <c r="D146" s="122" t="s">
        <v>74</v>
      </c>
      <c r="E146" s="131" t="s">
        <v>110</v>
      </c>
      <c r="F146" s="131" t="s">
        <v>1128</v>
      </c>
      <c r="I146" s="124"/>
      <c r="J146" s="132">
        <f>BK146</f>
        <v>0</v>
      </c>
      <c r="L146" s="121"/>
      <c r="M146" s="126"/>
      <c r="P146" s="127">
        <f>SUM(P147:P204)</f>
        <v>0</v>
      </c>
      <c r="R146" s="127">
        <f>SUM(R147:R204)</f>
        <v>0.27665196999999997</v>
      </c>
      <c r="T146" s="128">
        <f>SUM(T147:T204)</f>
        <v>0</v>
      </c>
      <c r="AR146" s="122" t="s">
        <v>83</v>
      </c>
      <c r="AT146" s="129" t="s">
        <v>74</v>
      </c>
      <c r="AU146" s="129" t="s">
        <v>83</v>
      </c>
      <c r="AY146" s="122" t="s">
        <v>218</v>
      </c>
      <c r="BK146" s="130">
        <f>SUM(BK147:BK204)</f>
        <v>0</v>
      </c>
    </row>
    <row r="147" spans="2:65" s="1" customFormat="1" ht="16.5" customHeight="1">
      <c r="B147" s="33"/>
      <c r="C147" s="133" t="s">
        <v>301</v>
      </c>
      <c r="D147" s="133" t="s">
        <v>220</v>
      </c>
      <c r="E147" s="134" t="s">
        <v>2852</v>
      </c>
      <c r="F147" s="135" t="s">
        <v>2853</v>
      </c>
      <c r="G147" s="136" t="s">
        <v>147</v>
      </c>
      <c r="H147" s="137">
        <v>8.3979999999999997</v>
      </c>
      <c r="I147" s="138"/>
      <c r="J147" s="139">
        <f>ROUND(I147*H147,2)</f>
        <v>0</v>
      </c>
      <c r="K147" s="135" t="s">
        <v>223</v>
      </c>
      <c r="L147" s="33"/>
      <c r="M147" s="140" t="s">
        <v>19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224</v>
      </c>
      <c r="AT147" s="144" t="s">
        <v>220</v>
      </c>
      <c r="AU147" s="144" t="s">
        <v>85</v>
      </c>
      <c r="AY147" s="18" t="s">
        <v>218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8" t="s">
        <v>83</v>
      </c>
      <c r="BK147" s="145">
        <f>ROUND(I147*H147,2)</f>
        <v>0</v>
      </c>
      <c r="BL147" s="18" t="s">
        <v>224</v>
      </c>
      <c r="BM147" s="144" t="s">
        <v>3167</v>
      </c>
    </row>
    <row r="148" spans="2:65" s="1" customFormat="1" ht="19.5">
      <c r="B148" s="33"/>
      <c r="D148" s="146" t="s">
        <v>226</v>
      </c>
      <c r="F148" s="147" t="s">
        <v>2855</v>
      </c>
      <c r="I148" s="148"/>
      <c r="L148" s="33"/>
      <c r="M148" s="149"/>
      <c r="T148" s="54"/>
      <c r="AT148" s="18" t="s">
        <v>226</v>
      </c>
      <c r="AU148" s="18" t="s">
        <v>85</v>
      </c>
    </row>
    <row r="149" spans="2:65" s="1" customFormat="1" ht="11.25">
      <c r="B149" s="33"/>
      <c r="D149" s="150" t="s">
        <v>228</v>
      </c>
      <c r="F149" s="151" t="s">
        <v>2856</v>
      </c>
      <c r="I149" s="148"/>
      <c r="L149" s="33"/>
      <c r="M149" s="149"/>
      <c r="T149" s="54"/>
      <c r="AT149" s="18" t="s">
        <v>228</v>
      </c>
      <c r="AU149" s="18" t="s">
        <v>85</v>
      </c>
    </row>
    <row r="150" spans="2:65" s="1" customFormat="1" ht="29.25">
      <c r="B150" s="33"/>
      <c r="D150" s="146" t="s">
        <v>276</v>
      </c>
      <c r="F150" s="175" t="s">
        <v>3168</v>
      </c>
      <c r="I150" s="148"/>
      <c r="L150" s="33"/>
      <c r="M150" s="149"/>
      <c r="T150" s="54"/>
      <c r="AT150" s="18" t="s">
        <v>276</v>
      </c>
      <c r="AU150" s="18" t="s">
        <v>85</v>
      </c>
    </row>
    <row r="151" spans="2:65" s="12" customFormat="1" ht="11.25">
      <c r="B151" s="152"/>
      <c r="D151" s="146" t="s">
        <v>230</v>
      </c>
      <c r="E151" s="153" t="s">
        <v>19</v>
      </c>
      <c r="F151" s="154" t="s">
        <v>2858</v>
      </c>
      <c r="H151" s="153" t="s">
        <v>19</v>
      </c>
      <c r="I151" s="155"/>
      <c r="L151" s="152"/>
      <c r="M151" s="156"/>
      <c r="T151" s="157"/>
      <c r="AT151" s="153" t="s">
        <v>230</v>
      </c>
      <c r="AU151" s="153" t="s">
        <v>85</v>
      </c>
      <c r="AV151" s="12" t="s">
        <v>83</v>
      </c>
      <c r="AW151" s="12" t="s">
        <v>36</v>
      </c>
      <c r="AX151" s="12" t="s">
        <v>75</v>
      </c>
      <c r="AY151" s="153" t="s">
        <v>218</v>
      </c>
    </row>
    <row r="152" spans="2:65" s="12" customFormat="1" ht="11.25">
      <c r="B152" s="152"/>
      <c r="D152" s="146" t="s">
        <v>230</v>
      </c>
      <c r="E152" s="153" t="s">
        <v>19</v>
      </c>
      <c r="F152" s="154" t="s">
        <v>3169</v>
      </c>
      <c r="H152" s="153" t="s">
        <v>19</v>
      </c>
      <c r="I152" s="155"/>
      <c r="L152" s="152"/>
      <c r="M152" s="156"/>
      <c r="T152" s="157"/>
      <c r="AT152" s="153" t="s">
        <v>230</v>
      </c>
      <c r="AU152" s="153" t="s">
        <v>85</v>
      </c>
      <c r="AV152" s="12" t="s">
        <v>83</v>
      </c>
      <c r="AW152" s="12" t="s">
        <v>36</v>
      </c>
      <c r="AX152" s="12" t="s">
        <v>75</v>
      </c>
      <c r="AY152" s="153" t="s">
        <v>218</v>
      </c>
    </row>
    <row r="153" spans="2:65" s="13" customFormat="1" ht="11.25">
      <c r="B153" s="158"/>
      <c r="D153" s="146" t="s">
        <v>230</v>
      </c>
      <c r="E153" s="159" t="s">
        <v>19</v>
      </c>
      <c r="F153" s="160" t="s">
        <v>3170</v>
      </c>
      <c r="H153" s="161">
        <v>8.3979999999999997</v>
      </c>
      <c r="I153" s="162"/>
      <c r="L153" s="158"/>
      <c r="M153" s="163"/>
      <c r="T153" s="164"/>
      <c r="AT153" s="159" t="s">
        <v>230</v>
      </c>
      <c r="AU153" s="159" t="s">
        <v>85</v>
      </c>
      <c r="AV153" s="13" t="s">
        <v>85</v>
      </c>
      <c r="AW153" s="13" t="s">
        <v>36</v>
      </c>
      <c r="AX153" s="13" t="s">
        <v>75</v>
      </c>
      <c r="AY153" s="159" t="s">
        <v>218</v>
      </c>
    </row>
    <row r="154" spans="2:65" s="14" customFormat="1" ht="11.25">
      <c r="B154" s="165"/>
      <c r="D154" s="146" t="s">
        <v>230</v>
      </c>
      <c r="E154" s="166" t="s">
        <v>1106</v>
      </c>
      <c r="F154" s="167" t="s">
        <v>235</v>
      </c>
      <c r="H154" s="168">
        <v>8.3979999999999997</v>
      </c>
      <c r="I154" s="169"/>
      <c r="L154" s="165"/>
      <c r="M154" s="170"/>
      <c r="T154" s="171"/>
      <c r="AT154" s="166" t="s">
        <v>230</v>
      </c>
      <c r="AU154" s="166" t="s">
        <v>85</v>
      </c>
      <c r="AV154" s="14" t="s">
        <v>224</v>
      </c>
      <c r="AW154" s="14" t="s">
        <v>36</v>
      </c>
      <c r="AX154" s="14" t="s">
        <v>83</v>
      </c>
      <c r="AY154" s="166" t="s">
        <v>218</v>
      </c>
    </row>
    <row r="155" spans="2:65" s="1" customFormat="1" ht="16.5" customHeight="1">
      <c r="B155" s="33"/>
      <c r="C155" s="133" t="s">
        <v>310</v>
      </c>
      <c r="D155" s="133" t="s">
        <v>220</v>
      </c>
      <c r="E155" s="134" t="s">
        <v>1139</v>
      </c>
      <c r="F155" s="135" t="s">
        <v>3171</v>
      </c>
      <c r="G155" s="136" t="s">
        <v>147</v>
      </c>
      <c r="H155" s="137">
        <v>1.077</v>
      </c>
      <c r="I155" s="138"/>
      <c r="J155" s="139">
        <f>ROUND(I155*H155,2)</f>
        <v>0</v>
      </c>
      <c r="K155" s="135" t="s">
        <v>19</v>
      </c>
      <c r="L155" s="33"/>
      <c r="M155" s="140" t="s">
        <v>19</v>
      </c>
      <c r="N155" s="141" t="s">
        <v>46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224</v>
      </c>
      <c r="AT155" s="144" t="s">
        <v>220</v>
      </c>
      <c r="AU155" s="144" t="s">
        <v>85</v>
      </c>
      <c r="AY155" s="18" t="s">
        <v>218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83</v>
      </c>
      <c r="BK155" s="145">
        <f>ROUND(I155*H155,2)</f>
        <v>0</v>
      </c>
      <c r="BL155" s="18" t="s">
        <v>224</v>
      </c>
      <c r="BM155" s="144" t="s">
        <v>3172</v>
      </c>
    </row>
    <row r="156" spans="2:65" s="1" customFormat="1" ht="11.25">
      <c r="B156" s="33"/>
      <c r="D156" s="146" t="s">
        <v>226</v>
      </c>
      <c r="F156" s="147" t="s">
        <v>3173</v>
      </c>
      <c r="I156" s="148"/>
      <c r="L156" s="33"/>
      <c r="M156" s="149"/>
      <c r="T156" s="54"/>
      <c r="AT156" s="18" t="s">
        <v>226</v>
      </c>
      <c r="AU156" s="18" t="s">
        <v>85</v>
      </c>
    </row>
    <row r="157" spans="2:65" s="12" customFormat="1" ht="11.25">
      <c r="B157" s="152"/>
      <c r="D157" s="146" t="s">
        <v>230</v>
      </c>
      <c r="E157" s="153" t="s">
        <v>19</v>
      </c>
      <c r="F157" s="154" t="s">
        <v>3169</v>
      </c>
      <c r="H157" s="153" t="s">
        <v>19</v>
      </c>
      <c r="I157" s="155"/>
      <c r="L157" s="152"/>
      <c r="M157" s="156"/>
      <c r="T157" s="157"/>
      <c r="AT157" s="153" t="s">
        <v>230</v>
      </c>
      <c r="AU157" s="153" t="s">
        <v>85</v>
      </c>
      <c r="AV157" s="12" t="s">
        <v>83</v>
      </c>
      <c r="AW157" s="12" t="s">
        <v>36</v>
      </c>
      <c r="AX157" s="12" t="s">
        <v>75</v>
      </c>
      <c r="AY157" s="153" t="s">
        <v>218</v>
      </c>
    </row>
    <row r="158" spans="2:65" s="13" customFormat="1" ht="11.25">
      <c r="B158" s="158"/>
      <c r="D158" s="146" t="s">
        <v>230</v>
      </c>
      <c r="E158" s="159" t="s">
        <v>19</v>
      </c>
      <c r="F158" s="160" t="s">
        <v>3174</v>
      </c>
      <c r="H158" s="161">
        <v>9.0999999999999998E-2</v>
      </c>
      <c r="I158" s="162"/>
      <c r="L158" s="158"/>
      <c r="M158" s="163"/>
      <c r="T158" s="164"/>
      <c r="AT158" s="159" t="s">
        <v>230</v>
      </c>
      <c r="AU158" s="159" t="s">
        <v>85</v>
      </c>
      <c r="AV158" s="13" t="s">
        <v>85</v>
      </c>
      <c r="AW158" s="13" t="s">
        <v>36</v>
      </c>
      <c r="AX158" s="13" t="s">
        <v>75</v>
      </c>
      <c r="AY158" s="159" t="s">
        <v>218</v>
      </c>
    </row>
    <row r="159" spans="2:65" s="13" customFormat="1" ht="11.25">
      <c r="B159" s="158"/>
      <c r="D159" s="146" t="s">
        <v>230</v>
      </c>
      <c r="E159" s="159" t="s">
        <v>19</v>
      </c>
      <c r="F159" s="160" t="s">
        <v>3175</v>
      </c>
      <c r="H159" s="161">
        <v>0.161</v>
      </c>
      <c r="I159" s="162"/>
      <c r="L159" s="158"/>
      <c r="M159" s="163"/>
      <c r="T159" s="164"/>
      <c r="AT159" s="159" t="s">
        <v>230</v>
      </c>
      <c r="AU159" s="159" t="s">
        <v>85</v>
      </c>
      <c r="AV159" s="13" t="s">
        <v>85</v>
      </c>
      <c r="AW159" s="13" t="s">
        <v>36</v>
      </c>
      <c r="AX159" s="13" t="s">
        <v>75</v>
      </c>
      <c r="AY159" s="159" t="s">
        <v>218</v>
      </c>
    </row>
    <row r="160" spans="2:65" s="13" customFormat="1" ht="11.25">
      <c r="B160" s="158"/>
      <c r="D160" s="146" t="s">
        <v>230</v>
      </c>
      <c r="E160" s="159" t="s">
        <v>19</v>
      </c>
      <c r="F160" s="160" t="s">
        <v>3176</v>
      </c>
      <c r="H160" s="161">
        <v>0.77</v>
      </c>
      <c r="I160" s="162"/>
      <c r="L160" s="158"/>
      <c r="M160" s="163"/>
      <c r="T160" s="164"/>
      <c r="AT160" s="159" t="s">
        <v>230</v>
      </c>
      <c r="AU160" s="159" t="s">
        <v>85</v>
      </c>
      <c r="AV160" s="13" t="s">
        <v>85</v>
      </c>
      <c r="AW160" s="13" t="s">
        <v>36</v>
      </c>
      <c r="AX160" s="13" t="s">
        <v>75</v>
      </c>
      <c r="AY160" s="159" t="s">
        <v>218</v>
      </c>
    </row>
    <row r="161" spans="2:65" s="12" customFormat="1" ht="11.25">
      <c r="B161" s="152"/>
      <c r="D161" s="146" t="s">
        <v>230</v>
      </c>
      <c r="E161" s="153" t="s">
        <v>19</v>
      </c>
      <c r="F161" s="154" t="s">
        <v>3177</v>
      </c>
      <c r="H161" s="153" t="s">
        <v>19</v>
      </c>
      <c r="I161" s="155"/>
      <c r="L161" s="152"/>
      <c r="M161" s="156"/>
      <c r="T161" s="157"/>
      <c r="AT161" s="153" t="s">
        <v>230</v>
      </c>
      <c r="AU161" s="153" t="s">
        <v>85</v>
      </c>
      <c r="AV161" s="12" t="s">
        <v>83</v>
      </c>
      <c r="AW161" s="12" t="s">
        <v>36</v>
      </c>
      <c r="AX161" s="12" t="s">
        <v>75</v>
      </c>
      <c r="AY161" s="153" t="s">
        <v>218</v>
      </c>
    </row>
    <row r="162" spans="2:65" s="13" customFormat="1" ht="11.25">
      <c r="B162" s="158"/>
      <c r="D162" s="146" t="s">
        <v>230</v>
      </c>
      <c r="E162" s="159" t="s">
        <v>19</v>
      </c>
      <c r="F162" s="160" t="s">
        <v>3178</v>
      </c>
      <c r="H162" s="161">
        <v>5.5E-2</v>
      </c>
      <c r="I162" s="162"/>
      <c r="L162" s="158"/>
      <c r="M162" s="163"/>
      <c r="T162" s="164"/>
      <c r="AT162" s="159" t="s">
        <v>230</v>
      </c>
      <c r="AU162" s="159" t="s">
        <v>85</v>
      </c>
      <c r="AV162" s="13" t="s">
        <v>85</v>
      </c>
      <c r="AW162" s="13" t="s">
        <v>36</v>
      </c>
      <c r="AX162" s="13" t="s">
        <v>75</v>
      </c>
      <c r="AY162" s="159" t="s">
        <v>218</v>
      </c>
    </row>
    <row r="163" spans="2:65" s="14" customFormat="1" ht="11.25">
      <c r="B163" s="165"/>
      <c r="D163" s="146" t="s">
        <v>230</v>
      </c>
      <c r="E163" s="166" t="s">
        <v>19</v>
      </c>
      <c r="F163" s="167" t="s">
        <v>235</v>
      </c>
      <c r="H163" s="168">
        <v>1.077</v>
      </c>
      <c r="I163" s="169"/>
      <c r="L163" s="165"/>
      <c r="M163" s="170"/>
      <c r="T163" s="171"/>
      <c r="AT163" s="166" t="s">
        <v>230</v>
      </c>
      <c r="AU163" s="166" t="s">
        <v>85</v>
      </c>
      <c r="AV163" s="14" t="s">
        <v>224</v>
      </c>
      <c r="AW163" s="14" t="s">
        <v>36</v>
      </c>
      <c r="AX163" s="14" t="s">
        <v>83</v>
      </c>
      <c r="AY163" s="166" t="s">
        <v>218</v>
      </c>
    </row>
    <row r="164" spans="2:65" s="1" customFormat="1" ht="16.5" customHeight="1">
      <c r="B164" s="33"/>
      <c r="C164" s="133" t="s">
        <v>326</v>
      </c>
      <c r="D164" s="133" t="s">
        <v>220</v>
      </c>
      <c r="E164" s="134" t="s">
        <v>1162</v>
      </c>
      <c r="F164" s="135" t="s">
        <v>1163</v>
      </c>
      <c r="G164" s="136" t="s">
        <v>151</v>
      </c>
      <c r="H164" s="137">
        <v>13.372</v>
      </c>
      <c r="I164" s="138"/>
      <c r="J164" s="139">
        <f>ROUND(I164*H164,2)</f>
        <v>0</v>
      </c>
      <c r="K164" s="135" t="s">
        <v>223</v>
      </c>
      <c r="L164" s="33"/>
      <c r="M164" s="140" t="s">
        <v>19</v>
      </c>
      <c r="N164" s="141" t="s">
        <v>46</v>
      </c>
      <c r="P164" s="142">
        <f>O164*H164</f>
        <v>0</v>
      </c>
      <c r="Q164" s="142">
        <v>7.26E-3</v>
      </c>
      <c r="R164" s="142">
        <f>Q164*H164</f>
        <v>9.7080719999999995E-2</v>
      </c>
      <c r="S164" s="142">
        <v>0</v>
      </c>
      <c r="T164" s="143">
        <f>S164*H164</f>
        <v>0</v>
      </c>
      <c r="AR164" s="144" t="s">
        <v>224</v>
      </c>
      <c r="AT164" s="144" t="s">
        <v>220</v>
      </c>
      <c r="AU164" s="144" t="s">
        <v>85</v>
      </c>
      <c r="AY164" s="18" t="s">
        <v>218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8" t="s">
        <v>83</v>
      </c>
      <c r="BK164" s="145">
        <f>ROUND(I164*H164,2)</f>
        <v>0</v>
      </c>
      <c r="BL164" s="18" t="s">
        <v>224</v>
      </c>
      <c r="BM164" s="144" t="s">
        <v>3179</v>
      </c>
    </row>
    <row r="165" spans="2:65" s="1" customFormat="1" ht="29.25">
      <c r="B165" s="33"/>
      <c r="D165" s="146" t="s">
        <v>226</v>
      </c>
      <c r="F165" s="147" t="s">
        <v>1165</v>
      </c>
      <c r="I165" s="148"/>
      <c r="L165" s="33"/>
      <c r="M165" s="149"/>
      <c r="T165" s="54"/>
      <c r="AT165" s="18" t="s">
        <v>226</v>
      </c>
      <c r="AU165" s="18" t="s">
        <v>85</v>
      </c>
    </row>
    <row r="166" spans="2:65" s="1" customFormat="1" ht="11.25">
      <c r="B166" s="33"/>
      <c r="D166" s="150" t="s">
        <v>228</v>
      </c>
      <c r="F166" s="151" t="s">
        <v>1166</v>
      </c>
      <c r="I166" s="148"/>
      <c r="L166" s="33"/>
      <c r="M166" s="149"/>
      <c r="T166" s="54"/>
      <c r="AT166" s="18" t="s">
        <v>228</v>
      </c>
      <c r="AU166" s="18" t="s">
        <v>85</v>
      </c>
    </row>
    <row r="167" spans="2:65" s="12" customFormat="1" ht="11.25">
      <c r="B167" s="152"/>
      <c r="D167" s="146" t="s">
        <v>230</v>
      </c>
      <c r="E167" s="153" t="s">
        <v>19</v>
      </c>
      <c r="F167" s="154" t="s">
        <v>3169</v>
      </c>
      <c r="H167" s="153" t="s">
        <v>19</v>
      </c>
      <c r="I167" s="155"/>
      <c r="L167" s="152"/>
      <c r="M167" s="156"/>
      <c r="T167" s="157"/>
      <c r="AT167" s="153" t="s">
        <v>230</v>
      </c>
      <c r="AU167" s="153" t="s">
        <v>85</v>
      </c>
      <c r="AV167" s="12" t="s">
        <v>83</v>
      </c>
      <c r="AW167" s="12" t="s">
        <v>36</v>
      </c>
      <c r="AX167" s="12" t="s">
        <v>75</v>
      </c>
      <c r="AY167" s="153" t="s">
        <v>218</v>
      </c>
    </row>
    <row r="168" spans="2:65" s="13" customFormat="1" ht="11.25">
      <c r="B168" s="158"/>
      <c r="D168" s="146" t="s">
        <v>230</v>
      </c>
      <c r="E168" s="159" t="s">
        <v>19</v>
      </c>
      <c r="F168" s="160" t="s">
        <v>3180</v>
      </c>
      <c r="H168" s="161">
        <v>12.16</v>
      </c>
      <c r="I168" s="162"/>
      <c r="L168" s="158"/>
      <c r="M168" s="163"/>
      <c r="T168" s="164"/>
      <c r="AT168" s="159" t="s">
        <v>230</v>
      </c>
      <c r="AU168" s="159" t="s">
        <v>85</v>
      </c>
      <c r="AV168" s="13" t="s">
        <v>85</v>
      </c>
      <c r="AW168" s="13" t="s">
        <v>36</v>
      </c>
      <c r="AX168" s="13" t="s">
        <v>75</v>
      </c>
      <c r="AY168" s="159" t="s">
        <v>218</v>
      </c>
    </row>
    <row r="169" spans="2:65" s="13" customFormat="1" ht="11.25">
      <c r="B169" s="158"/>
      <c r="D169" s="146" t="s">
        <v>230</v>
      </c>
      <c r="E169" s="159" t="s">
        <v>19</v>
      </c>
      <c r="F169" s="160" t="s">
        <v>3181</v>
      </c>
      <c r="H169" s="161">
        <v>1.1020000000000001</v>
      </c>
      <c r="I169" s="162"/>
      <c r="L169" s="158"/>
      <c r="M169" s="163"/>
      <c r="T169" s="164"/>
      <c r="AT169" s="159" t="s">
        <v>230</v>
      </c>
      <c r="AU169" s="159" t="s">
        <v>85</v>
      </c>
      <c r="AV169" s="13" t="s">
        <v>85</v>
      </c>
      <c r="AW169" s="13" t="s">
        <v>36</v>
      </c>
      <c r="AX169" s="13" t="s">
        <v>75</v>
      </c>
      <c r="AY169" s="159" t="s">
        <v>218</v>
      </c>
    </row>
    <row r="170" spans="2:65" s="13" customFormat="1" ht="11.25">
      <c r="B170" s="158"/>
      <c r="D170" s="146" t="s">
        <v>230</v>
      </c>
      <c r="E170" s="159" t="s">
        <v>19</v>
      </c>
      <c r="F170" s="160" t="s">
        <v>3182</v>
      </c>
      <c r="H170" s="161">
        <v>0.11</v>
      </c>
      <c r="I170" s="162"/>
      <c r="L170" s="158"/>
      <c r="M170" s="163"/>
      <c r="T170" s="164"/>
      <c r="AT170" s="159" t="s">
        <v>230</v>
      </c>
      <c r="AU170" s="159" t="s">
        <v>85</v>
      </c>
      <c r="AV170" s="13" t="s">
        <v>85</v>
      </c>
      <c r="AW170" s="13" t="s">
        <v>36</v>
      </c>
      <c r="AX170" s="13" t="s">
        <v>75</v>
      </c>
      <c r="AY170" s="159" t="s">
        <v>218</v>
      </c>
    </row>
    <row r="171" spans="2:65" s="14" customFormat="1" ht="11.25">
      <c r="B171" s="165"/>
      <c r="D171" s="146" t="s">
        <v>230</v>
      </c>
      <c r="E171" s="166" t="s">
        <v>2835</v>
      </c>
      <c r="F171" s="167" t="s">
        <v>235</v>
      </c>
      <c r="H171" s="168">
        <v>13.372</v>
      </c>
      <c r="I171" s="169"/>
      <c r="L171" s="165"/>
      <c r="M171" s="170"/>
      <c r="T171" s="171"/>
      <c r="AT171" s="166" t="s">
        <v>230</v>
      </c>
      <c r="AU171" s="166" t="s">
        <v>85</v>
      </c>
      <c r="AV171" s="14" t="s">
        <v>224</v>
      </c>
      <c r="AW171" s="14" t="s">
        <v>36</v>
      </c>
      <c r="AX171" s="14" t="s">
        <v>83</v>
      </c>
      <c r="AY171" s="166" t="s">
        <v>218</v>
      </c>
    </row>
    <row r="172" spans="2:65" s="1" customFormat="1" ht="11.25">
      <c r="B172" s="33"/>
      <c r="D172" s="146" t="s">
        <v>247</v>
      </c>
      <c r="F172" s="172" t="s">
        <v>3183</v>
      </c>
      <c r="L172" s="33"/>
      <c r="M172" s="149"/>
      <c r="T172" s="54"/>
      <c r="AU172" s="18" t="s">
        <v>85</v>
      </c>
    </row>
    <row r="173" spans="2:65" s="1" customFormat="1" ht="11.25">
      <c r="B173" s="33"/>
      <c r="D173" s="146" t="s">
        <v>247</v>
      </c>
      <c r="F173" s="173" t="s">
        <v>3184</v>
      </c>
      <c r="H173" s="174">
        <v>0</v>
      </c>
      <c r="L173" s="33"/>
      <c r="M173" s="149"/>
      <c r="T173" s="54"/>
      <c r="AU173" s="18" t="s">
        <v>85</v>
      </c>
    </row>
    <row r="174" spans="2:65" s="1" customFormat="1" ht="11.25">
      <c r="B174" s="33"/>
      <c r="D174" s="146" t="s">
        <v>247</v>
      </c>
      <c r="F174" s="173" t="s">
        <v>3185</v>
      </c>
      <c r="H174" s="174">
        <v>16</v>
      </c>
      <c r="L174" s="33"/>
      <c r="M174" s="149"/>
      <c r="T174" s="54"/>
      <c r="AU174" s="18" t="s">
        <v>85</v>
      </c>
    </row>
    <row r="175" spans="2:65" s="1" customFormat="1" ht="11.25">
      <c r="B175" s="33"/>
      <c r="D175" s="146" t="s">
        <v>247</v>
      </c>
      <c r="F175" s="173" t="s">
        <v>235</v>
      </c>
      <c r="H175" s="174">
        <v>16</v>
      </c>
      <c r="L175" s="33"/>
      <c r="M175" s="149"/>
      <c r="T175" s="54"/>
      <c r="AU175" s="18" t="s">
        <v>85</v>
      </c>
    </row>
    <row r="176" spans="2:65" s="1" customFormat="1" ht="16.5" customHeight="1">
      <c r="B176" s="33"/>
      <c r="C176" s="133" t="s">
        <v>339</v>
      </c>
      <c r="D176" s="133" t="s">
        <v>220</v>
      </c>
      <c r="E176" s="134" t="s">
        <v>3186</v>
      </c>
      <c r="F176" s="135" t="s">
        <v>3187</v>
      </c>
      <c r="G176" s="136" t="s">
        <v>151</v>
      </c>
      <c r="H176" s="137">
        <v>1.879</v>
      </c>
      <c r="I176" s="138"/>
      <c r="J176" s="139">
        <f>ROUND(I176*H176,2)</f>
        <v>0</v>
      </c>
      <c r="K176" s="135" t="s">
        <v>19</v>
      </c>
      <c r="L176" s="33"/>
      <c r="M176" s="140" t="s">
        <v>19</v>
      </c>
      <c r="N176" s="141" t="s">
        <v>46</v>
      </c>
      <c r="P176" s="142">
        <f>O176*H176</f>
        <v>0</v>
      </c>
      <c r="Q176" s="142">
        <v>7.26E-3</v>
      </c>
      <c r="R176" s="142">
        <f>Q176*H176</f>
        <v>1.3641540000000001E-2</v>
      </c>
      <c r="S176" s="142">
        <v>0</v>
      </c>
      <c r="T176" s="143">
        <f>S176*H176</f>
        <v>0</v>
      </c>
      <c r="AR176" s="144" t="s">
        <v>224</v>
      </c>
      <c r="AT176" s="144" t="s">
        <v>220</v>
      </c>
      <c r="AU176" s="144" t="s">
        <v>85</v>
      </c>
      <c r="AY176" s="18" t="s">
        <v>218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83</v>
      </c>
      <c r="BK176" s="145">
        <f>ROUND(I176*H176,2)</f>
        <v>0</v>
      </c>
      <c r="BL176" s="18" t="s">
        <v>224</v>
      </c>
      <c r="BM176" s="144" t="s">
        <v>3188</v>
      </c>
    </row>
    <row r="177" spans="2:65" s="1" customFormat="1" ht="29.25">
      <c r="B177" s="33"/>
      <c r="D177" s="146" t="s">
        <v>226</v>
      </c>
      <c r="F177" s="147" t="s">
        <v>1165</v>
      </c>
      <c r="I177" s="148"/>
      <c r="L177" s="33"/>
      <c r="M177" s="149"/>
      <c r="T177" s="54"/>
      <c r="AT177" s="18" t="s">
        <v>226</v>
      </c>
      <c r="AU177" s="18" t="s">
        <v>85</v>
      </c>
    </row>
    <row r="178" spans="2:65" s="12" customFormat="1" ht="11.25">
      <c r="B178" s="152"/>
      <c r="D178" s="146" t="s">
        <v>230</v>
      </c>
      <c r="E178" s="153" t="s">
        <v>19</v>
      </c>
      <c r="F178" s="154" t="s">
        <v>3189</v>
      </c>
      <c r="H178" s="153" t="s">
        <v>19</v>
      </c>
      <c r="I178" s="155"/>
      <c r="L178" s="152"/>
      <c r="M178" s="156"/>
      <c r="T178" s="157"/>
      <c r="AT178" s="153" t="s">
        <v>230</v>
      </c>
      <c r="AU178" s="153" t="s">
        <v>85</v>
      </c>
      <c r="AV178" s="12" t="s">
        <v>83</v>
      </c>
      <c r="AW178" s="12" t="s">
        <v>36</v>
      </c>
      <c r="AX178" s="12" t="s">
        <v>75</v>
      </c>
      <c r="AY178" s="153" t="s">
        <v>218</v>
      </c>
    </row>
    <row r="179" spans="2:65" s="13" customFormat="1" ht="11.25">
      <c r="B179" s="158"/>
      <c r="D179" s="146" t="s">
        <v>230</v>
      </c>
      <c r="E179" s="159" t="s">
        <v>19</v>
      </c>
      <c r="F179" s="160" t="s">
        <v>3190</v>
      </c>
      <c r="H179" s="161">
        <v>1.879</v>
      </c>
      <c r="I179" s="162"/>
      <c r="L179" s="158"/>
      <c r="M179" s="163"/>
      <c r="T179" s="164"/>
      <c r="AT179" s="159" t="s">
        <v>230</v>
      </c>
      <c r="AU179" s="159" t="s">
        <v>85</v>
      </c>
      <c r="AV179" s="13" t="s">
        <v>85</v>
      </c>
      <c r="AW179" s="13" t="s">
        <v>36</v>
      </c>
      <c r="AX179" s="13" t="s">
        <v>75</v>
      </c>
      <c r="AY179" s="159" t="s">
        <v>218</v>
      </c>
    </row>
    <row r="180" spans="2:65" s="14" customFormat="1" ht="11.25">
      <c r="B180" s="165"/>
      <c r="D180" s="146" t="s">
        <v>230</v>
      </c>
      <c r="E180" s="166" t="s">
        <v>3102</v>
      </c>
      <c r="F180" s="167" t="s">
        <v>235</v>
      </c>
      <c r="H180" s="168">
        <v>1.879</v>
      </c>
      <c r="I180" s="169"/>
      <c r="L180" s="165"/>
      <c r="M180" s="170"/>
      <c r="T180" s="171"/>
      <c r="AT180" s="166" t="s">
        <v>230</v>
      </c>
      <c r="AU180" s="166" t="s">
        <v>85</v>
      </c>
      <c r="AV180" s="14" t="s">
        <v>224</v>
      </c>
      <c r="AW180" s="14" t="s">
        <v>36</v>
      </c>
      <c r="AX180" s="14" t="s">
        <v>83</v>
      </c>
      <c r="AY180" s="166" t="s">
        <v>218</v>
      </c>
    </row>
    <row r="181" spans="2:65" s="1" customFormat="1" ht="16.5" customHeight="1">
      <c r="B181" s="33"/>
      <c r="C181" s="133" t="s">
        <v>347</v>
      </c>
      <c r="D181" s="133" t="s">
        <v>220</v>
      </c>
      <c r="E181" s="134" t="s">
        <v>1186</v>
      </c>
      <c r="F181" s="135" t="s">
        <v>1187</v>
      </c>
      <c r="G181" s="136" t="s">
        <v>151</v>
      </c>
      <c r="H181" s="137">
        <v>13.372</v>
      </c>
      <c r="I181" s="138"/>
      <c r="J181" s="139">
        <f>ROUND(I181*H181,2)</f>
        <v>0</v>
      </c>
      <c r="K181" s="135" t="s">
        <v>223</v>
      </c>
      <c r="L181" s="33"/>
      <c r="M181" s="140" t="s">
        <v>19</v>
      </c>
      <c r="N181" s="141" t="s">
        <v>46</v>
      </c>
      <c r="P181" s="142">
        <f>O181*H181</f>
        <v>0</v>
      </c>
      <c r="Q181" s="142">
        <v>8.5999999999999998E-4</v>
      </c>
      <c r="R181" s="142">
        <f>Q181*H181</f>
        <v>1.149992E-2</v>
      </c>
      <c r="S181" s="142">
        <v>0</v>
      </c>
      <c r="T181" s="143">
        <f>S181*H181</f>
        <v>0</v>
      </c>
      <c r="AR181" s="144" t="s">
        <v>224</v>
      </c>
      <c r="AT181" s="144" t="s">
        <v>220</v>
      </c>
      <c r="AU181" s="144" t="s">
        <v>85</v>
      </c>
      <c r="AY181" s="18" t="s">
        <v>218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83</v>
      </c>
      <c r="BK181" s="145">
        <f>ROUND(I181*H181,2)</f>
        <v>0</v>
      </c>
      <c r="BL181" s="18" t="s">
        <v>224</v>
      </c>
      <c r="BM181" s="144" t="s">
        <v>3191</v>
      </c>
    </row>
    <row r="182" spans="2:65" s="1" customFormat="1" ht="29.25">
      <c r="B182" s="33"/>
      <c r="D182" s="146" t="s">
        <v>226</v>
      </c>
      <c r="F182" s="147" t="s">
        <v>1189</v>
      </c>
      <c r="I182" s="148"/>
      <c r="L182" s="33"/>
      <c r="M182" s="149"/>
      <c r="T182" s="54"/>
      <c r="AT182" s="18" t="s">
        <v>226</v>
      </c>
      <c r="AU182" s="18" t="s">
        <v>85</v>
      </c>
    </row>
    <row r="183" spans="2:65" s="1" customFormat="1" ht="11.25">
      <c r="B183" s="33"/>
      <c r="D183" s="150" t="s">
        <v>228</v>
      </c>
      <c r="F183" s="151" t="s">
        <v>1190</v>
      </c>
      <c r="I183" s="148"/>
      <c r="L183" s="33"/>
      <c r="M183" s="149"/>
      <c r="T183" s="54"/>
      <c r="AT183" s="18" t="s">
        <v>228</v>
      </c>
      <c r="AU183" s="18" t="s">
        <v>85</v>
      </c>
    </row>
    <row r="184" spans="2:65" s="13" customFormat="1" ht="11.25">
      <c r="B184" s="158"/>
      <c r="D184" s="146" t="s">
        <v>230</v>
      </c>
      <c r="E184" s="159" t="s">
        <v>19</v>
      </c>
      <c r="F184" s="160" t="s">
        <v>2835</v>
      </c>
      <c r="H184" s="161">
        <v>13.372</v>
      </c>
      <c r="I184" s="162"/>
      <c r="L184" s="158"/>
      <c r="M184" s="163"/>
      <c r="T184" s="164"/>
      <c r="AT184" s="159" t="s">
        <v>230</v>
      </c>
      <c r="AU184" s="159" t="s">
        <v>85</v>
      </c>
      <c r="AV184" s="13" t="s">
        <v>85</v>
      </c>
      <c r="AW184" s="13" t="s">
        <v>36</v>
      </c>
      <c r="AX184" s="13" t="s">
        <v>83</v>
      </c>
      <c r="AY184" s="159" t="s">
        <v>218</v>
      </c>
    </row>
    <row r="185" spans="2:65" s="1" customFormat="1" ht="11.25">
      <c r="B185" s="33"/>
      <c r="D185" s="146" t="s">
        <v>247</v>
      </c>
      <c r="F185" s="172" t="s">
        <v>2869</v>
      </c>
      <c r="L185" s="33"/>
      <c r="M185" s="149"/>
      <c r="T185" s="54"/>
      <c r="AU185" s="18" t="s">
        <v>85</v>
      </c>
    </row>
    <row r="186" spans="2:65" s="1" customFormat="1" ht="11.25">
      <c r="B186" s="33"/>
      <c r="D186" s="146" t="s">
        <v>247</v>
      </c>
      <c r="F186" s="173" t="s">
        <v>3169</v>
      </c>
      <c r="H186" s="174">
        <v>0</v>
      </c>
      <c r="L186" s="33"/>
      <c r="M186" s="149"/>
      <c r="T186" s="54"/>
      <c r="AU186" s="18" t="s">
        <v>85</v>
      </c>
    </row>
    <row r="187" spans="2:65" s="1" customFormat="1" ht="11.25">
      <c r="B187" s="33"/>
      <c r="D187" s="146" t="s">
        <v>247</v>
      </c>
      <c r="F187" s="173" t="s">
        <v>3180</v>
      </c>
      <c r="H187" s="174">
        <v>12.16</v>
      </c>
      <c r="L187" s="33"/>
      <c r="M187" s="149"/>
      <c r="T187" s="54"/>
      <c r="AU187" s="18" t="s">
        <v>85</v>
      </c>
    </row>
    <row r="188" spans="2:65" s="1" customFormat="1" ht="11.25">
      <c r="B188" s="33"/>
      <c r="D188" s="146" t="s">
        <v>247</v>
      </c>
      <c r="F188" s="173" t="s">
        <v>3181</v>
      </c>
      <c r="H188" s="174">
        <v>1.1020000000000001</v>
      </c>
      <c r="L188" s="33"/>
      <c r="M188" s="149"/>
      <c r="T188" s="54"/>
      <c r="AU188" s="18" t="s">
        <v>85</v>
      </c>
    </row>
    <row r="189" spans="2:65" s="1" customFormat="1" ht="11.25">
      <c r="B189" s="33"/>
      <c r="D189" s="146" t="s">
        <v>247</v>
      </c>
      <c r="F189" s="173" t="s">
        <v>3182</v>
      </c>
      <c r="H189" s="174">
        <v>0.11</v>
      </c>
      <c r="L189" s="33"/>
      <c r="M189" s="149"/>
      <c r="T189" s="54"/>
      <c r="AU189" s="18" t="s">
        <v>85</v>
      </c>
    </row>
    <row r="190" spans="2:65" s="1" customFormat="1" ht="11.25">
      <c r="B190" s="33"/>
      <c r="D190" s="146" t="s">
        <v>247</v>
      </c>
      <c r="F190" s="173" t="s">
        <v>235</v>
      </c>
      <c r="H190" s="174">
        <v>13.372</v>
      </c>
      <c r="L190" s="33"/>
      <c r="M190" s="149"/>
      <c r="T190" s="54"/>
      <c r="AU190" s="18" t="s">
        <v>85</v>
      </c>
    </row>
    <row r="191" spans="2:65" s="1" customFormat="1" ht="16.5" customHeight="1">
      <c r="B191" s="33"/>
      <c r="C191" s="133" t="s">
        <v>354</v>
      </c>
      <c r="D191" s="133" t="s">
        <v>220</v>
      </c>
      <c r="E191" s="134" t="s">
        <v>3192</v>
      </c>
      <c r="F191" s="135" t="s">
        <v>1662</v>
      </c>
      <c r="G191" s="136" t="s">
        <v>151</v>
      </c>
      <c r="H191" s="137">
        <v>1.879</v>
      </c>
      <c r="I191" s="138"/>
      <c r="J191" s="139">
        <f>ROUND(I191*H191,2)</f>
        <v>0</v>
      </c>
      <c r="K191" s="135" t="s">
        <v>19</v>
      </c>
      <c r="L191" s="33"/>
      <c r="M191" s="140" t="s">
        <v>19</v>
      </c>
      <c r="N191" s="141" t="s">
        <v>46</v>
      </c>
      <c r="P191" s="142">
        <f>O191*H191</f>
        <v>0</v>
      </c>
      <c r="Q191" s="142">
        <v>8.5999999999999998E-4</v>
      </c>
      <c r="R191" s="142">
        <f>Q191*H191</f>
        <v>1.61594E-3</v>
      </c>
      <c r="S191" s="142">
        <v>0</v>
      </c>
      <c r="T191" s="143">
        <f>S191*H191</f>
        <v>0</v>
      </c>
      <c r="AR191" s="144" t="s">
        <v>224</v>
      </c>
      <c r="AT191" s="144" t="s">
        <v>220</v>
      </c>
      <c r="AU191" s="144" t="s">
        <v>85</v>
      </c>
      <c r="AY191" s="18" t="s">
        <v>218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83</v>
      </c>
      <c r="BK191" s="145">
        <f>ROUND(I191*H191,2)</f>
        <v>0</v>
      </c>
      <c r="BL191" s="18" t="s">
        <v>224</v>
      </c>
      <c r="BM191" s="144" t="s">
        <v>3193</v>
      </c>
    </row>
    <row r="192" spans="2:65" s="1" customFormat="1" ht="29.25">
      <c r="B192" s="33"/>
      <c r="D192" s="146" t="s">
        <v>226</v>
      </c>
      <c r="F192" s="147" t="s">
        <v>1189</v>
      </c>
      <c r="I192" s="148"/>
      <c r="L192" s="33"/>
      <c r="M192" s="149"/>
      <c r="T192" s="54"/>
      <c r="AT192" s="18" t="s">
        <v>226</v>
      </c>
      <c r="AU192" s="18" t="s">
        <v>85</v>
      </c>
    </row>
    <row r="193" spans="2:65" s="13" customFormat="1" ht="11.25">
      <c r="B193" s="158"/>
      <c r="D193" s="146" t="s">
        <v>230</v>
      </c>
      <c r="E193" s="159" t="s">
        <v>19</v>
      </c>
      <c r="F193" s="160" t="s">
        <v>3102</v>
      </c>
      <c r="H193" s="161">
        <v>1.879</v>
      </c>
      <c r="I193" s="162"/>
      <c r="L193" s="158"/>
      <c r="M193" s="163"/>
      <c r="T193" s="164"/>
      <c r="AT193" s="159" t="s">
        <v>230</v>
      </c>
      <c r="AU193" s="159" t="s">
        <v>85</v>
      </c>
      <c r="AV193" s="13" t="s">
        <v>85</v>
      </c>
      <c r="AW193" s="13" t="s">
        <v>36</v>
      </c>
      <c r="AX193" s="13" t="s">
        <v>83</v>
      </c>
      <c r="AY193" s="159" t="s">
        <v>218</v>
      </c>
    </row>
    <row r="194" spans="2:65" s="1" customFormat="1" ht="11.25">
      <c r="B194" s="33"/>
      <c r="D194" s="146" t="s">
        <v>247</v>
      </c>
      <c r="F194" s="172" t="s">
        <v>3194</v>
      </c>
      <c r="L194" s="33"/>
      <c r="M194" s="149"/>
      <c r="T194" s="54"/>
      <c r="AU194" s="18" t="s">
        <v>85</v>
      </c>
    </row>
    <row r="195" spans="2:65" s="1" customFormat="1" ht="11.25">
      <c r="B195" s="33"/>
      <c r="D195" s="146" t="s">
        <v>247</v>
      </c>
      <c r="F195" s="173" t="s">
        <v>3189</v>
      </c>
      <c r="H195" s="174">
        <v>0</v>
      </c>
      <c r="L195" s="33"/>
      <c r="M195" s="149"/>
      <c r="T195" s="54"/>
      <c r="AU195" s="18" t="s">
        <v>85</v>
      </c>
    </row>
    <row r="196" spans="2:65" s="1" customFormat="1" ht="11.25">
      <c r="B196" s="33"/>
      <c r="D196" s="146" t="s">
        <v>247</v>
      </c>
      <c r="F196" s="173" t="s">
        <v>3190</v>
      </c>
      <c r="H196" s="174">
        <v>1.879</v>
      </c>
      <c r="L196" s="33"/>
      <c r="M196" s="149"/>
      <c r="T196" s="54"/>
      <c r="AU196" s="18" t="s">
        <v>85</v>
      </c>
    </row>
    <row r="197" spans="2:65" s="1" customFormat="1" ht="11.25">
      <c r="B197" s="33"/>
      <c r="D197" s="146" t="s">
        <v>247</v>
      </c>
      <c r="F197" s="173" t="s">
        <v>235</v>
      </c>
      <c r="H197" s="174">
        <v>1.879</v>
      </c>
      <c r="L197" s="33"/>
      <c r="M197" s="149"/>
      <c r="T197" s="54"/>
      <c r="AU197" s="18" t="s">
        <v>85</v>
      </c>
    </row>
    <row r="198" spans="2:65" s="1" customFormat="1" ht="16.5" customHeight="1">
      <c r="B198" s="33"/>
      <c r="C198" s="133" t="s">
        <v>361</v>
      </c>
      <c r="D198" s="133" t="s">
        <v>220</v>
      </c>
      <c r="E198" s="134" t="s">
        <v>3195</v>
      </c>
      <c r="F198" s="135" t="s">
        <v>3196</v>
      </c>
      <c r="G198" s="136" t="s">
        <v>181</v>
      </c>
      <c r="H198" s="137">
        <v>0.14699999999999999</v>
      </c>
      <c r="I198" s="138"/>
      <c r="J198" s="139">
        <f>ROUND(I198*H198,2)</f>
        <v>0</v>
      </c>
      <c r="K198" s="135" t="s">
        <v>223</v>
      </c>
      <c r="L198" s="33"/>
      <c r="M198" s="140" t="s">
        <v>19</v>
      </c>
      <c r="N198" s="141" t="s">
        <v>46</v>
      </c>
      <c r="P198" s="142">
        <f>O198*H198</f>
        <v>0</v>
      </c>
      <c r="Q198" s="142">
        <v>1.03955</v>
      </c>
      <c r="R198" s="142">
        <f>Q198*H198</f>
        <v>0.15281385</v>
      </c>
      <c r="S198" s="142">
        <v>0</v>
      </c>
      <c r="T198" s="143">
        <f>S198*H198</f>
        <v>0</v>
      </c>
      <c r="AR198" s="144" t="s">
        <v>224</v>
      </c>
      <c r="AT198" s="144" t="s">
        <v>220</v>
      </c>
      <c r="AU198" s="144" t="s">
        <v>85</v>
      </c>
      <c r="AY198" s="18" t="s">
        <v>218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8" t="s">
        <v>83</v>
      </c>
      <c r="BK198" s="145">
        <f>ROUND(I198*H198,2)</f>
        <v>0</v>
      </c>
      <c r="BL198" s="18" t="s">
        <v>224</v>
      </c>
      <c r="BM198" s="144" t="s">
        <v>3197</v>
      </c>
    </row>
    <row r="199" spans="2:65" s="1" customFormat="1" ht="29.25">
      <c r="B199" s="33"/>
      <c r="D199" s="146" t="s">
        <v>226</v>
      </c>
      <c r="F199" s="147" t="s">
        <v>3198</v>
      </c>
      <c r="I199" s="148"/>
      <c r="L199" s="33"/>
      <c r="M199" s="149"/>
      <c r="T199" s="54"/>
      <c r="AT199" s="18" t="s">
        <v>226</v>
      </c>
      <c r="AU199" s="18" t="s">
        <v>85</v>
      </c>
    </row>
    <row r="200" spans="2:65" s="1" customFormat="1" ht="11.25">
      <c r="B200" s="33"/>
      <c r="D200" s="150" t="s">
        <v>228</v>
      </c>
      <c r="F200" s="151" t="s">
        <v>3199</v>
      </c>
      <c r="I200" s="148"/>
      <c r="L200" s="33"/>
      <c r="M200" s="149"/>
      <c r="T200" s="54"/>
      <c r="AT200" s="18" t="s">
        <v>228</v>
      </c>
      <c r="AU200" s="18" t="s">
        <v>85</v>
      </c>
    </row>
    <row r="201" spans="2:65" s="12" customFormat="1" ht="11.25">
      <c r="B201" s="152"/>
      <c r="D201" s="146" t="s">
        <v>230</v>
      </c>
      <c r="E201" s="153" t="s">
        <v>19</v>
      </c>
      <c r="F201" s="154" t="s">
        <v>3169</v>
      </c>
      <c r="H201" s="153" t="s">
        <v>19</v>
      </c>
      <c r="I201" s="155"/>
      <c r="L201" s="152"/>
      <c r="M201" s="156"/>
      <c r="T201" s="157"/>
      <c r="AT201" s="153" t="s">
        <v>230</v>
      </c>
      <c r="AU201" s="153" t="s">
        <v>85</v>
      </c>
      <c r="AV201" s="12" t="s">
        <v>83</v>
      </c>
      <c r="AW201" s="12" t="s">
        <v>36</v>
      </c>
      <c r="AX201" s="12" t="s">
        <v>75</v>
      </c>
      <c r="AY201" s="153" t="s">
        <v>218</v>
      </c>
    </row>
    <row r="202" spans="2:65" s="13" customFormat="1" ht="11.25">
      <c r="B202" s="158"/>
      <c r="D202" s="146" t="s">
        <v>230</v>
      </c>
      <c r="E202" s="159" t="s">
        <v>19</v>
      </c>
      <c r="F202" s="160" t="s">
        <v>3200</v>
      </c>
      <c r="H202" s="161">
        <v>0.13700000000000001</v>
      </c>
      <c r="I202" s="162"/>
      <c r="L202" s="158"/>
      <c r="M202" s="163"/>
      <c r="T202" s="164"/>
      <c r="AT202" s="159" t="s">
        <v>230</v>
      </c>
      <c r="AU202" s="159" t="s">
        <v>85</v>
      </c>
      <c r="AV202" s="13" t="s">
        <v>85</v>
      </c>
      <c r="AW202" s="13" t="s">
        <v>36</v>
      </c>
      <c r="AX202" s="13" t="s">
        <v>75</v>
      </c>
      <c r="AY202" s="159" t="s">
        <v>218</v>
      </c>
    </row>
    <row r="203" spans="2:65" s="13" customFormat="1" ht="11.25">
      <c r="B203" s="158"/>
      <c r="D203" s="146" t="s">
        <v>230</v>
      </c>
      <c r="E203" s="159" t="s">
        <v>19</v>
      </c>
      <c r="F203" s="160" t="s">
        <v>3201</v>
      </c>
      <c r="H203" s="161">
        <v>0.01</v>
      </c>
      <c r="I203" s="162"/>
      <c r="L203" s="158"/>
      <c r="M203" s="163"/>
      <c r="T203" s="164"/>
      <c r="AT203" s="159" t="s">
        <v>230</v>
      </c>
      <c r="AU203" s="159" t="s">
        <v>85</v>
      </c>
      <c r="AV203" s="13" t="s">
        <v>85</v>
      </c>
      <c r="AW203" s="13" t="s">
        <v>36</v>
      </c>
      <c r="AX203" s="13" t="s">
        <v>75</v>
      </c>
      <c r="AY203" s="159" t="s">
        <v>218</v>
      </c>
    </row>
    <row r="204" spans="2:65" s="14" customFormat="1" ht="11.25">
      <c r="B204" s="165"/>
      <c r="D204" s="146" t="s">
        <v>230</v>
      </c>
      <c r="E204" s="166" t="s">
        <v>19</v>
      </c>
      <c r="F204" s="167" t="s">
        <v>235</v>
      </c>
      <c r="H204" s="168">
        <v>0.14699999999999999</v>
      </c>
      <c r="I204" s="169"/>
      <c r="L204" s="165"/>
      <c r="M204" s="170"/>
      <c r="T204" s="171"/>
      <c r="AT204" s="166" t="s">
        <v>230</v>
      </c>
      <c r="AU204" s="166" t="s">
        <v>85</v>
      </c>
      <c r="AV204" s="14" t="s">
        <v>224</v>
      </c>
      <c r="AW204" s="14" t="s">
        <v>36</v>
      </c>
      <c r="AX204" s="14" t="s">
        <v>83</v>
      </c>
      <c r="AY204" s="166" t="s">
        <v>218</v>
      </c>
    </row>
    <row r="205" spans="2:65" s="11" customFormat="1" ht="22.9" customHeight="1">
      <c r="B205" s="121"/>
      <c r="D205" s="122" t="s">
        <v>74</v>
      </c>
      <c r="E205" s="131" t="s">
        <v>310</v>
      </c>
      <c r="F205" s="131" t="s">
        <v>390</v>
      </c>
      <c r="I205" s="124"/>
      <c r="J205" s="132">
        <f>BK205</f>
        <v>0</v>
      </c>
      <c r="L205" s="121"/>
      <c r="M205" s="126"/>
      <c r="P205" s="127">
        <f>SUM(P206:P296)</f>
        <v>0</v>
      </c>
      <c r="R205" s="127">
        <f>SUM(R206:R296)</f>
        <v>0.1221014</v>
      </c>
      <c r="T205" s="128">
        <f>SUM(T206:T296)</f>
        <v>17.048449999999999</v>
      </c>
      <c r="AR205" s="122" t="s">
        <v>83</v>
      </c>
      <c r="AT205" s="129" t="s">
        <v>74</v>
      </c>
      <c r="AU205" s="129" t="s">
        <v>83</v>
      </c>
      <c r="AY205" s="122" t="s">
        <v>218</v>
      </c>
      <c r="BK205" s="130">
        <f>SUM(BK206:BK296)</f>
        <v>0</v>
      </c>
    </row>
    <row r="206" spans="2:65" s="1" customFormat="1" ht="21.75" customHeight="1">
      <c r="B206" s="33"/>
      <c r="C206" s="133" t="s">
        <v>8</v>
      </c>
      <c r="D206" s="133" t="s">
        <v>220</v>
      </c>
      <c r="E206" s="134" t="s">
        <v>1322</v>
      </c>
      <c r="F206" s="135" t="s">
        <v>1323</v>
      </c>
      <c r="G206" s="136" t="s">
        <v>151</v>
      </c>
      <c r="H206" s="137">
        <v>21.85</v>
      </c>
      <c r="I206" s="138"/>
      <c r="J206" s="139">
        <f>ROUND(I206*H206,2)</f>
        <v>0</v>
      </c>
      <c r="K206" s="135" t="s">
        <v>223</v>
      </c>
      <c r="L206" s="33"/>
      <c r="M206" s="140" t="s">
        <v>19</v>
      </c>
      <c r="N206" s="141" t="s">
        <v>46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224</v>
      </c>
      <c r="AT206" s="144" t="s">
        <v>220</v>
      </c>
      <c r="AU206" s="144" t="s">
        <v>85</v>
      </c>
      <c r="AY206" s="18" t="s">
        <v>218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8" t="s">
        <v>83</v>
      </c>
      <c r="BK206" s="145">
        <f>ROUND(I206*H206,2)</f>
        <v>0</v>
      </c>
      <c r="BL206" s="18" t="s">
        <v>224</v>
      </c>
      <c r="BM206" s="144" t="s">
        <v>3202</v>
      </c>
    </row>
    <row r="207" spans="2:65" s="1" customFormat="1" ht="19.5">
      <c r="B207" s="33"/>
      <c r="D207" s="146" t="s">
        <v>226</v>
      </c>
      <c r="F207" s="147" t="s">
        <v>1325</v>
      </c>
      <c r="I207" s="148"/>
      <c r="L207" s="33"/>
      <c r="M207" s="149"/>
      <c r="T207" s="54"/>
      <c r="AT207" s="18" t="s">
        <v>226</v>
      </c>
      <c r="AU207" s="18" t="s">
        <v>85</v>
      </c>
    </row>
    <row r="208" spans="2:65" s="1" customFormat="1" ht="11.25">
      <c r="B208" s="33"/>
      <c r="D208" s="150" t="s">
        <v>228</v>
      </c>
      <c r="F208" s="151" t="s">
        <v>1326</v>
      </c>
      <c r="I208" s="148"/>
      <c r="L208" s="33"/>
      <c r="M208" s="149"/>
      <c r="T208" s="54"/>
      <c r="AT208" s="18" t="s">
        <v>228</v>
      </c>
      <c r="AU208" s="18" t="s">
        <v>85</v>
      </c>
    </row>
    <row r="209" spans="2:65" s="12" customFormat="1" ht="11.25">
      <c r="B209" s="152"/>
      <c r="D209" s="146" t="s">
        <v>230</v>
      </c>
      <c r="E209" s="153" t="s">
        <v>19</v>
      </c>
      <c r="F209" s="154" t="s">
        <v>3169</v>
      </c>
      <c r="H209" s="153" t="s">
        <v>19</v>
      </c>
      <c r="I209" s="155"/>
      <c r="L209" s="152"/>
      <c r="M209" s="156"/>
      <c r="T209" s="157"/>
      <c r="AT209" s="153" t="s">
        <v>230</v>
      </c>
      <c r="AU209" s="153" t="s">
        <v>85</v>
      </c>
      <c r="AV209" s="12" t="s">
        <v>83</v>
      </c>
      <c r="AW209" s="12" t="s">
        <v>36</v>
      </c>
      <c r="AX209" s="12" t="s">
        <v>75</v>
      </c>
      <c r="AY209" s="153" t="s">
        <v>218</v>
      </c>
    </row>
    <row r="210" spans="2:65" s="13" customFormat="1" ht="11.25">
      <c r="B210" s="158"/>
      <c r="D210" s="146" t="s">
        <v>230</v>
      </c>
      <c r="E210" s="159" t="s">
        <v>19</v>
      </c>
      <c r="F210" s="160" t="s">
        <v>3203</v>
      </c>
      <c r="H210" s="161">
        <v>21.85</v>
      </c>
      <c r="I210" s="162"/>
      <c r="L210" s="158"/>
      <c r="M210" s="163"/>
      <c r="T210" s="164"/>
      <c r="AT210" s="159" t="s">
        <v>230</v>
      </c>
      <c r="AU210" s="159" t="s">
        <v>85</v>
      </c>
      <c r="AV210" s="13" t="s">
        <v>85</v>
      </c>
      <c r="AW210" s="13" t="s">
        <v>36</v>
      </c>
      <c r="AX210" s="13" t="s">
        <v>75</v>
      </c>
      <c r="AY210" s="159" t="s">
        <v>218</v>
      </c>
    </row>
    <row r="211" spans="2:65" s="14" customFormat="1" ht="11.25">
      <c r="B211" s="165"/>
      <c r="D211" s="146" t="s">
        <v>230</v>
      </c>
      <c r="E211" s="166" t="s">
        <v>2838</v>
      </c>
      <c r="F211" s="167" t="s">
        <v>235</v>
      </c>
      <c r="H211" s="168">
        <v>21.85</v>
      </c>
      <c r="I211" s="169"/>
      <c r="L211" s="165"/>
      <c r="M211" s="170"/>
      <c r="T211" s="171"/>
      <c r="AT211" s="166" t="s">
        <v>230</v>
      </c>
      <c r="AU211" s="166" t="s">
        <v>85</v>
      </c>
      <c r="AV211" s="14" t="s">
        <v>224</v>
      </c>
      <c r="AW211" s="14" t="s">
        <v>36</v>
      </c>
      <c r="AX211" s="14" t="s">
        <v>83</v>
      </c>
      <c r="AY211" s="166" t="s">
        <v>218</v>
      </c>
    </row>
    <row r="212" spans="2:65" s="1" customFormat="1" ht="21.75" customHeight="1">
      <c r="B212" s="33"/>
      <c r="C212" s="133" t="s">
        <v>375</v>
      </c>
      <c r="D212" s="133" t="s">
        <v>220</v>
      </c>
      <c r="E212" s="134" t="s">
        <v>1329</v>
      </c>
      <c r="F212" s="135" t="s">
        <v>1330</v>
      </c>
      <c r="G212" s="136" t="s">
        <v>151</v>
      </c>
      <c r="H212" s="137">
        <v>655.5</v>
      </c>
      <c r="I212" s="138"/>
      <c r="J212" s="139">
        <f>ROUND(I212*H212,2)</f>
        <v>0</v>
      </c>
      <c r="K212" s="135" t="s">
        <v>223</v>
      </c>
      <c r="L212" s="33"/>
      <c r="M212" s="140" t="s">
        <v>19</v>
      </c>
      <c r="N212" s="141" t="s">
        <v>46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224</v>
      </c>
      <c r="AT212" s="144" t="s">
        <v>220</v>
      </c>
      <c r="AU212" s="144" t="s">
        <v>85</v>
      </c>
      <c r="AY212" s="18" t="s">
        <v>218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8" t="s">
        <v>83</v>
      </c>
      <c r="BK212" s="145">
        <f>ROUND(I212*H212,2)</f>
        <v>0</v>
      </c>
      <c r="BL212" s="18" t="s">
        <v>224</v>
      </c>
      <c r="BM212" s="144" t="s">
        <v>3204</v>
      </c>
    </row>
    <row r="213" spans="2:65" s="1" customFormat="1" ht="19.5">
      <c r="B213" s="33"/>
      <c r="D213" s="146" t="s">
        <v>226</v>
      </c>
      <c r="F213" s="147" t="s">
        <v>1332</v>
      </c>
      <c r="I213" s="148"/>
      <c r="L213" s="33"/>
      <c r="M213" s="149"/>
      <c r="T213" s="54"/>
      <c r="AT213" s="18" t="s">
        <v>226</v>
      </c>
      <c r="AU213" s="18" t="s">
        <v>85</v>
      </c>
    </row>
    <row r="214" spans="2:65" s="1" customFormat="1" ht="11.25">
      <c r="B214" s="33"/>
      <c r="D214" s="150" t="s">
        <v>228</v>
      </c>
      <c r="F214" s="151" t="s">
        <v>1333</v>
      </c>
      <c r="I214" s="148"/>
      <c r="L214" s="33"/>
      <c r="M214" s="149"/>
      <c r="T214" s="54"/>
      <c r="AT214" s="18" t="s">
        <v>228</v>
      </c>
      <c r="AU214" s="18" t="s">
        <v>85</v>
      </c>
    </row>
    <row r="215" spans="2:65" s="13" customFormat="1" ht="11.25">
      <c r="B215" s="158"/>
      <c r="D215" s="146" t="s">
        <v>230</v>
      </c>
      <c r="E215" s="159" t="s">
        <v>19</v>
      </c>
      <c r="F215" s="160" t="s">
        <v>2885</v>
      </c>
      <c r="H215" s="161">
        <v>655.5</v>
      </c>
      <c r="I215" s="162"/>
      <c r="L215" s="158"/>
      <c r="M215" s="163"/>
      <c r="T215" s="164"/>
      <c r="AT215" s="159" t="s">
        <v>230</v>
      </c>
      <c r="AU215" s="159" t="s">
        <v>85</v>
      </c>
      <c r="AV215" s="13" t="s">
        <v>85</v>
      </c>
      <c r="AW215" s="13" t="s">
        <v>36</v>
      </c>
      <c r="AX215" s="13" t="s">
        <v>83</v>
      </c>
      <c r="AY215" s="159" t="s">
        <v>218</v>
      </c>
    </row>
    <row r="216" spans="2:65" s="1" customFormat="1" ht="11.25">
      <c r="B216" s="33"/>
      <c r="D216" s="146" t="s">
        <v>247</v>
      </c>
      <c r="F216" s="172" t="s">
        <v>2886</v>
      </c>
      <c r="L216" s="33"/>
      <c r="M216" s="149"/>
      <c r="T216" s="54"/>
      <c r="AU216" s="18" t="s">
        <v>85</v>
      </c>
    </row>
    <row r="217" spans="2:65" s="1" customFormat="1" ht="11.25">
      <c r="B217" s="33"/>
      <c r="D217" s="146" t="s">
        <v>247</v>
      </c>
      <c r="F217" s="173" t="s">
        <v>3169</v>
      </c>
      <c r="H217" s="174">
        <v>0</v>
      </c>
      <c r="L217" s="33"/>
      <c r="M217" s="149"/>
      <c r="T217" s="54"/>
      <c r="AU217" s="18" t="s">
        <v>85</v>
      </c>
    </row>
    <row r="218" spans="2:65" s="1" customFormat="1" ht="11.25">
      <c r="B218" s="33"/>
      <c r="D218" s="146" t="s">
        <v>247</v>
      </c>
      <c r="F218" s="173" t="s">
        <v>3203</v>
      </c>
      <c r="H218" s="174">
        <v>21.85</v>
      </c>
      <c r="L218" s="33"/>
      <c r="M218" s="149"/>
      <c r="T218" s="54"/>
      <c r="AU218" s="18" t="s">
        <v>85</v>
      </c>
    </row>
    <row r="219" spans="2:65" s="1" customFormat="1" ht="11.25">
      <c r="B219" s="33"/>
      <c r="D219" s="146" t="s">
        <v>247</v>
      </c>
      <c r="F219" s="173" t="s">
        <v>235</v>
      </c>
      <c r="H219" s="174">
        <v>21.85</v>
      </c>
      <c r="L219" s="33"/>
      <c r="M219" s="149"/>
      <c r="T219" s="54"/>
      <c r="AU219" s="18" t="s">
        <v>85</v>
      </c>
    </row>
    <row r="220" spans="2:65" s="1" customFormat="1" ht="24.2" customHeight="1">
      <c r="B220" s="33"/>
      <c r="C220" s="133" t="s">
        <v>382</v>
      </c>
      <c r="D220" s="133" t="s">
        <v>220</v>
      </c>
      <c r="E220" s="134" t="s">
        <v>1336</v>
      </c>
      <c r="F220" s="135" t="s">
        <v>1337</v>
      </c>
      <c r="G220" s="136" t="s">
        <v>151</v>
      </c>
      <c r="H220" s="137">
        <v>21.85</v>
      </c>
      <c r="I220" s="138"/>
      <c r="J220" s="139">
        <f>ROUND(I220*H220,2)</f>
        <v>0</v>
      </c>
      <c r="K220" s="135" t="s">
        <v>223</v>
      </c>
      <c r="L220" s="33"/>
      <c r="M220" s="140" t="s">
        <v>19</v>
      </c>
      <c r="N220" s="141" t="s">
        <v>46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224</v>
      </c>
      <c r="AT220" s="144" t="s">
        <v>220</v>
      </c>
      <c r="AU220" s="144" t="s">
        <v>85</v>
      </c>
      <c r="AY220" s="18" t="s">
        <v>218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8" t="s">
        <v>83</v>
      </c>
      <c r="BK220" s="145">
        <f>ROUND(I220*H220,2)</f>
        <v>0</v>
      </c>
      <c r="BL220" s="18" t="s">
        <v>224</v>
      </c>
      <c r="BM220" s="144" t="s">
        <v>3205</v>
      </c>
    </row>
    <row r="221" spans="2:65" s="1" customFormat="1" ht="19.5">
      <c r="B221" s="33"/>
      <c r="D221" s="146" t="s">
        <v>226</v>
      </c>
      <c r="F221" s="147" t="s">
        <v>1339</v>
      </c>
      <c r="I221" s="148"/>
      <c r="L221" s="33"/>
      <c r="M221" s="149"/>
      <c r="T221" s="54"/>
      <c r="AT221" s="18" t="s">
        <v>226</v>
      </c>
      <c r="AU221" s="18" t="s">
        <v>85</v>
      </c>
    </row>
    <row r="222" spans="2:65" s="1" customFormat="1" ht="11.25">
      <c r="B222" s="33"/>
      <c r="D222" s="150" t="s">
        <v>228</v>
      </c>
      <c r="F222" s="151" t="s">
        <v>1340</v>
      </c>
      <c r="I222" s="148"/>
      <c r="L222" s="33"/>
      <c r="M222" s="149"/>
      <c r="T222" s="54"/>
      <c r="AT222" s="18" t="s">
        <v>228</v>
      </c>
      <c r="AU222" s="18" t="s">
        <v>85</v>
      </c>
    </row>
    <row r="223" spans="2:65" s="13" customFormat="1" ht="11.25">
      <c r="B223" s="158"/>
      <c r="D223" s="146" t="s">
        <v>230</v>
      </c>
      <c r="E223" s="159" t="s">
        <v>19</v>
      </c>
      <c r="F223" s="160" t="s">
        <v>2838</v>
      </c>
      <c r="H223" s="161">
        <v>21.85</v>
      </c>
      <c r="I223" s="162"/>
      <c r="L223" s="158"/>
      <c r="M223" s="163"/>
      <c r="T223" s="164"/>
      <c r="AT223" s="159" t="s">
        <v>230</v>
      </c>
      <c r="AU223" s="159" t="s">
        <v>85</v>
      </c>
      <c r="AV223" s="13" t="s">
        <v>85</v>
      </c>
      <c r="AW223" s="13" t="s">
        <v>36</v>
      </c>
      <c r="AX223" s="13" t="s">
        <v>83</v>
      </c>
      <c r="AY223" s="159" t="s">
        <v>218</v>
      </c>
    </row>
    <row r="224" spans="2:65" s="1" customFormat="1" ht="11.25">
      <c r="B224" s="33"/>
      <c r="D224" s="146" t="s">
        <v>247</v>
      </c>
      <c r="F224" s="172" t="s">
        <v>2886</v>
      </c>
      <c r="L224" s="33"/>
      <c r="M224" s="149"/>
      <c r="T224" s="54"/>
      <c r="AU224" s="18" t="s">
        <v>85</v>
      </c>
    </row>
    <row r="225" spans="2:65" s="1" customFormat="1" ht="11.25">
      <c r="B225" s="33"/>
      <c r="D225" s="146" t="s">
        <v>247</v>
      </c>
      <c r="F225" s="173" t="s">
        <v>3169</v>
      </c>
      <c r="H225" s="174">
        <v>0</v>
      </c>
      <c r="L225" s="33"/>
      <c r="M225" s="149"/>
      <c r="T225" s="54"/>
      <c r="AU225" s="18" t="s">
        <v>85</v>
      </c>
    </row>
    <row r="226" spans="2:65" s="1" customFormat="1" ht="11.25">
      <c r="B226" s="33"/>
      <c r="D226" s="146" t="s">
        <v>247</v>
      </c>
      <c r="F226" s="173" t="s">
        <v>3203</v>
      </c>
      <c r="H226" s="174">
        <v>21.85</v>
      </c>
      <c r="L226" s="33"/>
      <c r="M226" s="149"/>
      <c r="T226" s="54"/>
      <c r="AU226" s="18" t="s">
        <v>85</v>
      </c>
    </row>
    <row r="227" spans="2:65" s="1" customFormat="1" ht="11.25">
      <c r="B227" s="33"/>
      <c r="D227" s="146" t="s">
        <v>247</v>
      </c>
      <c r="F227" s="173" t="s">
        <v>235</v>
      </c>
      <c r="H227" s="174">
        <v>21.85</v>
      </c>
      <c r="L227" s="33"/>
      <c r="M227" s="149"/>
      <c r="T227" s="54"/>
      <c r="AU227" s="18" t="s">
        <v>85</v>
      </c>
    </row>
    <row r="228" spans="2:65" s="1" customFormat="1" ht="16.5" customHeight="1">
      <c r="B228" s="33"/>
      <c r="C228" s="133" t="s">
        <v>391</v>
      </c>
      <c r="D228" s="133" t="s">
        <v>220</v>
      </c>
      <c r="E228" s="134" t="s">
        <v>3206</v>
      </c>
      <c r="F228" s="135" t="s">
        <v>3207</v>
      </c>
      <c r="G228" s="136" t="s">
        <v>157</v>
      </c>
      <c r="H228" s="137">
        <v>17.05</v>
      </c>
      <c r="I228" s="138"/>
      <c r="J228" s="139">
        <f>ROUND(I228*H228,2)</f>
        <v>0</v>
      </c>
      <c r="K228" s="135" t="s">
        <v>223</v>
      </c>
      <c r="L228" s="33"/>
      <c r="M228" s="140" t="s">
        <v>19</v>
      </c>
      <c r="N228" s="141" t="s">
        <v>46</v>
      </c>
      <c r="P228" s="142">
        <f>O228*H228</f>
        <v>0</v>
      </c>
      <c r="Q228" s="142">
        <v>9.7999999999999997E-4</v>
      </c>
      <c r="R228" s="142">
        <f>Q228*H228</f>
        <v>1.6709000000000002E-2</v>
      </c>
      <c r="S228" s="142">
        <v>0</v>
      </c>
      <c r="T228" s="143">
        <f>S228*H228</f>
        <v>0</v>
      </c>
      <c r="AR228" s="144" t="s">
        <v>224</v>
      </c>
      <c r="AT228" s="144" t="s">
        <v>220</v>
      </c>
      <c r="AU228" s="144" t="s">
        <v>85</v>
      </c>
      <c r="AY228" s="18" t="s">
        <v>218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8" t="s">
        <v>83</v>
      </c>
      <c r="BK228" s="145">
        <f>ROUND(I228*H228,2)</f>
        <v>0</v>
      </c>
      <c r="BL228" s="18" t="s">
        <v>224</v>
      </c>
      <c r="BM228" s="144" t="s">
        <v>3208</v>
      </c>
    </row>
    <row r="229" spans="2:65" s="1" customFormat="1" ht="11.25">
      <c r="B229" s="33"/>
      <c r="D229" s="146" t="s">
        <v>226</v>
      </c>
      <c r="F229" s="147" t="s">
        <v>3209</v>
      </c>
      <c r="I229" s="148"/>
      <c r="L229" s="33"/>
      <c r="M229" s="149"/>
      <c r="T229" s="54"/>
      <c r="AT229" s="18" t="s">
        <v>226</v>
      </c>
      <c r="AU229" s="18" t="s">
        <v>85</v>
      </c>
    </row>
    <row r="230" spans="2:65" s="1" customFormat="1" ht="11.25">
      <c r="B230" s="33"/>
      <c r="D230" s="150" t="s">
        <v>228</v>
      </c>
      <c r="F230" s="151" t="s">
        <v>3210</v>
      </c>
      <c r="I230" s="148"/>
      <c r="L230" s="33"/>
      <c r="M230" s="149"/>
      <c r="T230" s="54"/>
      <c r="AT230" s="18" t="s">
        <v>228</v>
      </c>
      <c r="AU230" s="18" t="s">
        <v>85</v>
      </c>
    </row>
    <row r="231" spans="2:65" s="12" customFormat="1" ht="11.25">
      <c r="B231" s="152"/>
      <c r="D231" s="146" t="s">
        <v>230</v>
      </c>
      <c r="E231" s="153" t="s">
        <v>19</v>
      </c>
      <c r="F231" s="154" t="s">
        <v>3211</v>
      </c>
      <c r="H231" s="153" t="s">
        <v>19</v>
      </c>
      <c r="I231" s="155"/>
      <c r="L231" s="152"/>
      <c r="M231" s="156"/>
      <c r="T231" s="157"/>
      <c r="AT231" s="153" t="s">
        <v>230</v>
      </c>
      <c r="AU231" s="153" t="s">
        <v>85</v>
      </c>
      <c r="AV231" s="12" t="s">
        <v>83</v>
      </c>
      <c r="AW231" s="12" t="s">
        <v>36</v>
      </c>
      <c r="AX231" s="12" t="s">
        <v>75</v>
      </c>
      <c r="AY231" s="153" t="s">
        <v>218</v>
      </c>
    </row>
    <row r="232" spans="2:65" s="13" customFormat="1" ht="11.25">
      <c r="B232" s="158"/>
      <c r="D232" s="146" t="s">
        <v>230</v>
      </c>
      <c r="E232" s="159" t="s">
        <v>19</v>
      </c>
      <c r="F232" s="160" t="s">
        <v>3212</v>
      </c>
      <c r="H232" s="161">
        <v>17.05</v>
      </c>
      <c r="I232" s="162"/>
      <c r="L232" s="158"/>
      <c r="M232" s="163"/>
      <c r="T232" s="164"/>
      <c r="AT232" s="159" t="s">
        <v>230</v>
      </c>
      <c r="AU232" s="159" t="s">
        <v>85</v>
      </c>
      <c r="AV232" s="13" t="s">
        <v>85</v>
      </c>
      <c r="AW232" s="13" t="s">
        <v>36</v>
      </c>
      <c r="AX232" s="13" t="s">
        <v>83</v>
      </c>
      <c r="AY232" s="159" t="s">
        <v>218</v>
      </c>
    </row>
    <row r="233" spans="2:65" s="1" customFormat="1" ht="16.5" customHeight="1">
      <c r="B233" s="33"/>
      <c r="C233" s="133" t="s">
        <v>398</v>
      </c>
      <c r="D233" s="133" t="s">
        <v>220</v>
      </c>
      <c r="E233" s="134" t="s">
        <v>1742</v>
      </c>
      <c r="F233" s="135" t="s">
        <v>1743</v>
      </c>
      <c r="G233" s="136" t="s">
        <v>532</v>
      </c>
      <c r="H233" s="137">
        <v>22</v>
      </c>
      <c r="I233" s="138"/>
      <c r="J233" s="139">
        <f>ROUND(I233*H233,2)</f>
        <v>0</v>
      </c>
      <c r="K233" s="135" t="s">
        <v>223</v>
      </c>
      <c r="L233" s="33"/>
      <c r="M233" s="140" t="s">
        <v>19</v>
      </c>
      <c r="N233" s="141" t="s">
        <v>46</v>
      </c>
      <c r="P233" s="142">
        <f>O233*H233</f>
        <v>0</v>
      </c>
      <c r="Q233" s="142">
        <v>2.0000000000000002E-5</v>
      </c>
      <c r="R233" s="142">
        <f>Q233*H233</f>
        <v>4.4000000000000002E-4</v>
      </c>
      <c r="S233" s="142">
        <v>0</v>
      </c>
      <c r="T233" s="143">
        <f>S233*H233</f>
        <v>0</v>
      </c>
      <c r="AR233" s="144" t="s">
        <v>224</v>
      </c>
      <c r="AT233" s="144" t="s">
        <v>220</v>
      </c>
      <c r="AU233" s="144" t="s">
        <v>85</v>
      </c>
      <c r="AY233" s="18" t="s">
        <v>218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8" t="s">
        <v>83</v>
      </c>
      <c r="BK233" s="145">
        <f>ROUND(I233*H233,2)</f>
        <v>0</v>
      </c>
      <c r="BL233" s="18" t="s">
        <v>224</v>
      </c>
      <c r="BM233" s="144" t="s">
        <v>3213</v>
      </c>
    </row>
    <row r="234" spans="2:65" s="1" customFormat="1" ht="11.25">
      <c r="B234" s="33"/>
      <c r="D234" s="146" t="s">
        <v>226</v>
      </c>
      <c r="F234" s="147" t="s">
        <v>1745</v>
      </c>
      <c r="I234" s="148"/>
      <c r="L234" s="33"/>
      <c r="M234" s="149"/>
      <c r="T234" s="54"/>
      <c r="AT234" s="18" t="s">
        <v>226</v>
      </c>
      <c r="AU234" s="18" t="s">
        <v>85</v>
      </c>
    </row>
    <row r="235" spans="2:65" s="1" customFormat="1" ht="11.25">
      <c r="B235" s="33"/>
      <c r="D235" s="150" t="s">
        <v>228</v>
      </c>
      <c r="F235" s="151" t="s">
        <v>1746</v>
      </c>
      <c r="I235" s="148"/>
      <c r="L235" s="33"/>
      <c r="M235" s="149"/>
      <c r="T235" s="54"/>
      <c r="AT235" s="18" t="s">
        <v>228</v>
      </c>
      <c r="AU235" s="18" t="s">
        <v>85</v>
      </c>
    </row>
    <row r="236" spans="2:65" s="1" customFormat="1" ht="19.5">
      <c r="B236" s="33"/>
      <c r="D236" s="146" t="s">
        <v>276</v>
      </c>
      <c r="F236" s="175" t="s">
        <v>3214</v>
      </c>
      <c r="I236" s="148"/>
      <c r="L236" s="33"/>
      <c r="M236" s="149"/>
      <c r="T236" s="54"/>
      <c r="AT236" s="18" t="s">
        <v>276</v>
      </c>
      <c r="AU236" s="18" t="s">
        <v>85</v>
      </c>
    </row>
    <row r="237" spans="2:65" s="12" customFormat="1" ht="11.25">
      <c r="B237" s="152"/>
      <c r="D237" s="146" t="s">
        <v>230</v>
      </c>
      <c r="E237" s="153" t="s">
        <v>19</v>
      </c>
      <c r="F237" s="154" t="s">
        <v>3215</v>
      </c>
      <c r="H237" s="153" t="s">
        <v>19</v>
      </c>
      <c r="I237" s="155"/>
      <c r="L237" s="152"/>
      <c r="M237" s="156"/>
      <c r="T237" s="157"/>
      <c r="AT237" s="153" t="s">
        <v>230</v>
      </c>
      <c r="AU237" s="153" t="s">
        <v>85</v>
      </c>
      <c r="AV237" s="12" t="s">
        <v>83</v>
      </c>
      <c r="AW237" s="12" t="s">
        <v>36</v>
      </c>
      <c r="AX237" s="12" t="s">
        <v>75</v>
      </c>
      <c r="AY237" s="153" t="s">
        <v>218</v>
      </c>
    </row>
    <row r="238" spans="2:65" s="12" customFormat="1" ht="11.25">
      <c r="B238" s="152"/>
      <c r="D238" s="146" t="s">
        <v>230</v>
      </c>
      <c r="E238" s="153" t="s">
        <v>19</v>
      </c>
      <c r="F238" s="154" t="s">
        <v>1051</v>
      </c>
      <c r="H238" s="153" t="s">
        <v>19</v>
      </c>
      <c r="I238" s="155"/>
      <c r="L238" s="152"/>
      <c r="M238" s="156"/>
      <c r="T238" s="157"/>
      <c r="AT238" s="153" t="s">
        <v>230</v>
      </c>
      <c r="AU238" s="153" t="s">
        <v>85</v>
      </c>
      <c r="AV238" s="12" t="s">
        <v>83</v>
      </c>
      <c r="AW238" s="12" t="s">
        <v>36</v>
      </c>
      <c r="AX238" s="12" t="s">
        <v>75</v>
      </c>
      <c r="AY238" s="153" t="s">
        <v>218</v>
      </c>
    </row>
    <row r="239" spans="2:65" s="13" customFormat="1" ht="11.25">
      <c r="B239" s="158"/>
      <c r="D239" s="146" t="s">
        <v>230</v>
      </c>
      <c r="E239" s="159" t="s">
        <v>19</v>
      </c>
      <c r="F239" s="160" t="s">
        <v>262</v>
      </c>
      <c r="H239" s="161">
        <v>6</v>
      </c>
      <c r="I239" s="162"/>
      <c r="L239" s="158"/>
      <c r="M239" s="163"/>
      <c r="T239" s="164"/>
      <c r="AT239" s="159" t="s">
        <v>230</v>
      </c>
      <c r="AU239" s="159" t="s">
        <v>85</v>
      </c>
      <c r="AV239" s="13" t="s">
        <v>85</v>
      </c>
      <c r="AW239" s="13" t="s">
        <v>36</v>
      </c>
      <c r="AX239" s="13" t="s">
        <v>75</v>
      </c>
      <c r="AY239" s="159" t="s">
        <v>218</v>
      </c>
    </row>
    <row r="240" spans="2:65" s="12" customFormat="1" ht="11.25">
      <c r="B240" s="152"/>
      <c r="D240" s="146" t="s">
        <v>230</v>
      </c>
      <c r="E240" s="153" t="s">
        <v>19</v>
      </c>
      <c r="F240" s="154" t="s">
        <v>1045</v>
      </c>
      <c r="H240" s="153" t="s">
        <v>19</v>
      </c>
      <c r="I240" s="155"/>
      <c r="L240" s="152"/>
      <c r="M240" s="156"/>
      <c r="T240" s="157"/>
      <c r="AT240" s="153" t="s">
        <v>230</v>
      </c>
      <c r="AU240" s="153" t="s">
        <v>85</v>
      </c>
      <c r="AV240" s="12" t="s">
        <v>83</v>
      </c>
      <c r="AW240" s="12" t="s">
        <v>36</v>
      </c>
      <c r="AX240" s="12" t="s">
        <v>75</v>
      </c>
      <c r="AY240" s="153" t="s">
        <v>218</v>
      </c>
    </row>
    <row r="241" spans="2:65" s="13" customFormat="1" ht="11.25">
      <c r="B241" s="158"/>
      <c r="D241" s="146" t="s">
        <v>230</v>
      </c>
      <c r="E241" s="159" t="s">
        <v>19</v>
      </c>
      <c r="F241" s="160" t="s">
        <v>347</v>
      </c>
      <c r="H241" s="161">
        <v>12</v>
      </c>
      <c r="I241" s="162"/>
      <c r="L241" s="158"/>
      <c r="M241" s="163"/>
      <c r="T241" s="164"/>
      <c r="AT241" s="159" t="s">
        <v>230</v>
      </c>
      <c r="AU241" s="159" t="s">
        <v>85</v>
      </c>
      <c r="AV241" s="13" t="s">
        <v>85</v>
      </c>
      <c r="AW241" s="13" t="s">
        <v>36</v>
      </c>
      <c r="AX241" s="13" t="s">
        <v>75</v>
      </c>
      <c r="AY241" s="159" t="s">
        <v>218</v>
      </c>
    </row>
    <row r="242" spans="2:65" s="12" customFormat="1" ht="11.25">
      <c r="B242" s="152"/>
      <c r="D242" s="146" t="s">
        <v>230</v>
      </c>
      <c r="E242" s="153" t="s">
        <v>19</v>
      </c>
      <c r="F242" s="154" t="s">
        <v>3216</v>
      </c>
      <c r="H242" s="153" t="s">
        <v>19</v>
      </c>
      <c r="I242" s="155"/>
      <c r="L242" s="152"/>
      <c r="M242" s="156"/>
      <c r="T242" s="157"/>
      <c r="AT242" s="153" t="s">
        <v>230</v>
      </c>
      <c r="AU242" s="153" t="s">
        <v>85</v>
      </c>
      <c r="AV242" s="12" t="s">
        <v>83</v>
      </c>
      <c r="AW242" s="12" t="s">
        <v>36</v>
      </c>
      <c r="AX242" s="12" t="s">
        <v>75</v>
      </c>
      <c r="AY242" s="153" t="s">
        <v>218</v>
      </c>
    </row>
    <row r="243" spans="2:65" s="13" customFormat="1" ht="11.25">
      <c r="B243" s="158"/>
      <c r="D243" s="146" t="s">
        <v>230</v>
      </c>
      <c r="E243" s="159" t="s">
        <v>19</v>
      </c>
      <c r="F243" s="160" t="s">
        <v>224</v>
      </c>
      <c r="H243" s="161">
        <v>4</v>
      </c>
      <c r="I243" s="162"/>
      <c r="L243" s="158"/>
      <c r="M243" s="163"/>
      <c r="T243" s="164"/>
      <c r="AT243" s="159" t="s">
        <v>230</v>
      </c>
      <c r="AU243" s="159" t="s">
        <v>85</v>
      </c>
      <c r="AV243" s="13" t="s">
        <v>85</v>
      </c>
      <c r="AW243" s="13" t="s">
        <v>36</v>
      </c>
      <c r="AX243" s="13" t="s">
        <v>75</v>
      </c>
      <c r="AY243" s="159" t="s">
        <v>218</v>
      </c>
    </row>
    <row r="244" spans="2:65" s="14" customFormat="1" ht="11.25">
      <c r="B244" s="165"/>
      <c r="D244" s="146" t="s">
        <v>230</v>
      </c>
      <c r="E244" s="166" t="s">
        <v>19</v>
      </c>
      <c r="F244" s="167" t="s">
        <v>235</v>
      </c>
      <c r="H244" s="168">
        <v>22</v>
      </c>
      <c r="I244" s="169"/>
      <c r="L244" s="165"/>
      <c r="M244" s="170"/>
      <c r="T244" s="171"/>
      <c r="AT244" s="166" t="s">
        <v>230</v>
      </c>
      <c r="AU244" s="166" t="s">
        <v>85</v>
      </c>
      <c r="AV244" s="14" t="s">
        <v>224</v>
      </c>
      <c r="AW244" s="14" t="s">
        <v>36</v>
      </c>
      <c r="AX244" s="14" t="s">
        <v>83</v>
      </c>
      <c r="AY244" s="166" t="s">
        <v>218</v>
      </c>
    </row>
    <row r="245" spans="2:65" s="1" customFormat="1" ht="16.5" customHeight="1">
      <c r="B245" s="33"/>
      <c r="C245" s="133" t="s">
        <v>416</v>
      </c>
      <c r="D245" s="133" t="s">
        <v>220</v>
      </c>
      <c r="E245" s="134" t="s">
        <v>399</v>
      </c>
      <c r="F245" s="135" t="s">
        <v>400</v>
      </c>
      <c r="G245" s="136" t="s">
        <v>147</v>
      </c>
      <c r="H245" s="137">
        <v>6.9489999999999998</v>
      </c>
      <c r="I245" s="138"/>
      <c r="J245" s="139">
        <f>ROUND(I245*H245,2)</f>
        <v>0</v>
      </c>
      <c r="K245" s="135" t="s">
        <v>19</v>
      </c>
      <c r="L245" s="33"/>
      <c r="M245" s="140" t="s">
        <v>19</v>
      </c>
      <c r="N245" s="141" t="s">
        <v>46</v>
      </c>
      <c r="P245" s="142">
        <f>O245*H245</f>
        <v>0</v>
      </c>
      <c r="Q245" s="142">
        <v>0</v>
      </c>
      <c r="R245" s="142">
        <f>Q245*H245</f>
        <v>0</v>
      </c>
      <c r="S245" s="142">
        <v>2.4500000000000002</v>
      </c>
      <c r="T245" s="143">
        <f>S245*H245</f>
        <v>17.02505</v>
      </c>
      <c r="AR245" s="144" t="s">
        <v>224</v>
      </c>
      <c r="AT245" s="144" t="s">
        <v>220</v>
      </c>
      <c r="AU245" s="144" t="s">
        <v>85</v>
      </c>
      <c r="AY245" s="18" t="s">
        <v>218</v>
      </c>
      <c r="BE245" s="145">
        <f>IF(N245="základní",J245,0)</f>
        <v>0</v>
      </c>
      <c r="BF245" s="145">
        <f>IF(N245="snížená",J245,0)</f>
        <v>0</v>
      </c>
      <c r="BG245" s="145">
        <f>IF(N245="zákl. přenesená",J245,0)</f>
        <v>0</v>
      </c>
      <c r="BH245" s="145">
        <f>IF(N245="sníž. přenesená",J245,0)</f>
        <v>0</v>
      </c>
      <c r="BI245" s="145">
        <f>IF(N245="nulová",J245,0)</f>
        <v>0</v>
      </c>
      <c r="BJ245" s="18" t="s">
        <v>83</v>
      </c>
      <c r="BK245" s="145">
        <f>ROUND(I245*H245,2)</f>
        <v>0</v>
      </c>
      <c r="BL245" s="18" t="s">
        <v>224</v>
      </c>
      <c r="BM245" s="144" t="s">
        <v>3217</v>
      </c>
    </row>
    <row r="246" spans="2:65" s="1" customFormat="1" ht="19.5">
      <c r="B246" s="33"/>
      <c r="D246" s="146" t="s">
        <v>226</v>
      </c>
      <c r="F246" s="147" t="s">
        <v>402</v>
      </c>
      <c r="I246" s="148"/>
      <c r="L246" s="33"/>
      <c r="M246" s="149"/>
      <c r="T246" s="54"/>
      <c r="AT246" s="18" t="s">
        <v>226</v>
      </c>
      <c r="AU246" s="18" t="s">
        <v>85</v>
      </c>
    </row>
    <row r="247" spans="2:65" s="1" customFormat="1" ht="19.5">
      <c r="B247" s="33"/>
      <c r="D247" s="146" t="s">
        <v>276</v>
      </c>
      <c r="F247" s="175" t="s">
        <v>3218</v>
      </c>
      <c r="I247" s="148"/>
      <c r="L247" s="33"/>
      <c r="M247" s="149"/>
      <c r="T247" s="54"/>
      <c r="AT247" s="18" t="s">
        <v>276</v>
      </c>
      <c r="AU247" s="18" t="s">
        <v>85</v>
      </c>
    </row>
    <row r="248" spans="2:65" s="12" customFormat="1" ht="11.25">
      <c r="B248" s="152"/>
      <c r="D248" s="146" t="s">
        <v>230</v>
      </c>
      <c r="E248" s="153" t="s">
        <v>19</v>
      </c>
      <c r="F248" s="154" t="s">
        <v>3169</v>
      </c>
      <c r="H248" s="153" t="s">
        <v>19</v>
      </c>
      <c r="I248" s="155"/>
      <c r="L248" s="152"/>
      <c r="M248" s="156"/>
      <c r="T248" s="157"/>
      <c r="AT248" s="153" t="s">
        <v>230</v>
      </c>
      <c r="AU248" s="153" t="s">
        <v>85</v>
      </c>
      <c r="AV248" s="12" t="s">
        <v>83</v>
      </c>
      <c r="AW248" s="12" t="s">
        <v>36</v>
      </c>
      <c r="AX248" s="12" t="s">
        <v>75</v>
      </c>
      <c r="AY248" s="153" t="s">
        <v>218</v>
      </c>
    </row>
    <row r="249" spans="2:65" s="13" customFormat="1" ht="11.25">
      <c r="B249" s="158"/>
      <c r="D249" s="146" t="s">
        <v>230</v>
      </c>
      <c r="E249" s="159" t="s">
        <v>19</v>
      </c>
      <c r="F249" s="160" t="s">
        <v>3219</v>
      </c>
      <c r="H249" s="161">
        <v>6.5570000000000004</v>
      </c>
      <c r="I249" s="162"/>
      <c r="L249" s="158"/>
      <c r="M249" s="163"/>
      <c r="T249" s="164"/>
      <c r="AT249" s="159" t="s">
        <v>230</v>
      </c>
      <c r="AU249" s="159" t="s">
        <v>85</v>
      </c>
      <c r="AV249" s="13" t="s">
        <v>85</v>
      </c>
      <c r="AW249" s="13" t="s">
        <v>36</v>
      </c>
      <c r="AX249" s="13" t="s">
        <v>75</v>
      </c>
      <c r="AY249" s="159" t="s">
        <v>218</v>
      </c>
    </row>
    <row r="250" spans="2:65" s="13" customFormat="1" ht="11.25">
      <c r="B250" s="158"/>
      <c r="D250" s="146" t="s">
        <v>230</v>
      </c>
      <c r="E250" s="159" t="s">
        <v>19</v>
      </c>
      <c r="F250" s="160" t="s">
        <v>3220</v>
      </c>
      <c r="H250" s="161">
        <v>0.11</v>
      </c>
      <c r="I250" s="162"/>
      <c r="L250" s="158"/>
      <c r="M250" s="163"/>
      <c r="T250" s="164"/>
      <c r="AT250" s="159" t="s">
        <v>230</v>
      </c>
      <c r="AU250" s="159" t="s">
        <v>85</v>
      </c>
      <c r="AV250" s="13" t="s">
        <v>85</v>
      </c>
      <c r="AW250" s="13" t="s">
        <v>36</v>
      </c>
      <c r="AX250" s="13" t="s">
        <v>75</v>
      </c>
      <c r="AY250" s="159" t="s">
        <v>218</v>
      </c>
    </row>
    <row r="251" spans="2:65" s="13" customFormat="1" ht="11.25">
      <c r="B251" s="158"/>
      <c r="D251" s="146" t="s">
        <v>230</v>
      </c>
      <c r="E251" s="159" t="s">
        <v>19</v>
      </c>
      <c r="F251" s="160" t="s">
        <v>3221</v>
      </c>
      <c r="H251" s="161">
        <v>0.188</v>
      </c>
      <c r="I251" s="162"/>
      <c r="L251" s="158"/>
      <c r="M251" s="163"/>
      <c r="T251" s="164"/>
      <c r="AT251" s="159" t="s">
        <v>230</v>
      </c>
      <c r="AU251" s="159" t="s">
        <v>85</v>
      </c>
      <c r="AV251" s="13" t="s">
        <v>85</v>
      </c>
      <c r="AW251" s="13" t="s">
        <v>36</v>
      </c>
      <c r="AX251" s="13" t="s">
        <v>75</v>
      </c>
      <c r="AY251" s="159" t="s">
        <v>218</v>
      </c>
    </row>
    <row r="252" spans="2:65" s="13" customFormat="1" ht="11.25">
      <c r="B252" s="158"/>
      <c r="D252" s="146" t="s">
        <v>230</v>
      </c>
      <c r="E252" s="159" t="s">
        <v>19</v>
      </c>
      <c r="F252" s="160" t="s">
        <v>3222</v>
      </c>
      <c r="H252" s="161">
        <v>3.9E-2</v>
      </c>
      <c r="I252" s="162"/>
      <c r="L252" s="158"/>
      <c r="M252" s="163"/>
      <c r="T252" s="164"/>
      <c r="AT252" s="159" t="s">
        <v>230</v>
      </c>
      <c r="AU252" s="159" t="s">
        <v>85</v>
      </c>
      <c r="AV252" s="13" t="s">
        <v>85</v>
      </c>
      <c r="AW252" s="13" t="s">
        <v>36</v>
      </c>
      <c r="AX252" s="13" t="s">
        <v>75</v>
      </c>
      <c r="AY252" s="159" t="s">
        <v>218</v>
      </c>
    </row>
    <row r="253" spans="2:65" s="12" customFormat="1" ht="11.25">
      <c r="B253" s="152"/>
      <c r="D253" s="146" t="s">
        <v>230</v>
      </c>
      <c r="E253" s="153" t="s">
        <v>19</v>
      </c>
      <c r="F253" s="154" t="s">
        <v>3223</v>
      </c>
      <c r="H253" s="153" t="s">
        <v>19</v>
      </c>
      <c r="I253" s="155"/>
      <c r="L253" s="152"/>
      <c r="M253" s="156"/>
      <c r="T253" s="157"/>
      <c r="AT253" s="153" t="s">
        <v>230</v>
      </c>
      <c r="AU253" s="153" t="s">
        <v>85</v>
      </c>
      <c r="AV253" s="12" t="s">
        <v>83</v>
      </c>
      <c r="AW253" s="12" t="s">
        <v>36</v>
      </c>
      <c r="AX253" s="12" t="s">
        <v>75</v>
      </c>
      <c r="AY253" s="153" t="s">
        <v>218</v>
      </c>
    </row>
    <row r="254" spans="2:65" s="13" customFormat="1" ht="11.25">
      <c r="B254" s="158"/>
      <c r="D254" s="146" t="s">
        <v>230</v>
      </c>
      <c r="E254" s="159" t="s">
        <v>19</v>
      </c>
      <c r="F254" s="160" t="s">
        <v>3178</v>
      </c>
      <c r="H254" s="161">
        <v>5.5E-2</v>
      </c>
      <c r="I254" s="162"/>
      <c r="L254" s="158"/>
      <c r="M254" s="163"/>
      <c r="T254" s="164"/>
      <c r="AT254" s="159" t="s">
        <v>230</v>
      </c>
      <c r="AU254" s="159" t="s">
        <v>85</v>
      </c>
      <c r="AV254" s="13" t="s">
        <v>85</v>
      </c>
      <c r="AW254" s="13" t="s">
        <v>36</v>
      </c>
      <c r="AX254" s="13" t="s">
        <v>75</v>
      </c>
      <c r="AY254" s="159" t="s">
        <v>218</v>
      </c>
    </row>
    <row r="255" spans="2:65" s="14" customFormat="1" ht="11.25">
      <c r="B255" s="165"/>
      <c r="D255" s="146" t="s">
        <v>230</v>
      </c>
      <c r="E255" s="166" t="s">
        <v>3106</v>
      </c>
      <c r="F255" s="167" t="s">
        <v>235</v>
      </c>
      <c r="H255" s="168">
        <v>6.9489999999999998</v>
      </c>
      <c r="I255" s="169"/>
      <c r="L255" s="165"/>
      <c r="M255" s="170"/>
      <c r="T255" s="171"/>
      <c r="AT255" s="166" t="s">
        <v>230</v>
      </c>
      <c r="AU255" s="166" t="s">
        <v>85</v>
      </c>
      <c r="AV255" s="14" t="s">
        <v>224</v>
      </c>
      <c r="AW255" s="14" t="s">
        <v>36</v>
      </c>
      <c r="AX255" s="14" t="s">
        <v>83</v>
      </c>
      <c r="AY255" s="166" t="s">
        <v>218</v>
      </c>
    </row>
    <row r="256" spans="2:65" s="1" customFormat="1" ht="16.5" customHeight="1">
      <c r="B256" s="33"/>
      <c r="C256" s="133" t="s">
        <v>7</v>
      </c>
      <c r="D256" s="133" t="s">
        <v>220</v>
      </c>
      <c r="E256" s="134" t="s">
        <v>3224</v>
      </c>
      <c r="F256" s="135" t="s">
        <v>3225</v>
      </c>
      <c r="G256" s="136" t="s">
        <v>157</v>
      </c>
      <c r="H256" s="137">
        <v>9.2799999999999994</v>
      </c>
      <c r="I256" s="138"/>
      <c r="J256" s="139">
        <f>ROUND(I256*H256,2)</f>
        <v>0</v>
      </c>
      <c r="K256" s="135" t="s">
        <v>223</v>
      </c>
      <c r="L256" s="33"/>
      <c r="M256" s="140" t="s">
        <v>19</v>
      </c>
      <c r="N256" s="141" t="s">
        <v>46</v>
      </c>
      <c r="P256" s="142">
        <f>O256*H256</f>
        <v>0</v>
      </c>
      <c r="Q256" s="142">
        <v>8.0000000000000007E-5</v>
      </c>
      <c r="R256" s="142">
        <f>Q256*H256</f>
        <v>7.4240000000000005E-4</v>
      </c>
      <c r="S256" s="142">
        <v>0</v>
      </c>
      <c r="T256" s="143">
        <f>S256*H256</f>
        <v>0</v>
      </c>
      <c r="AR256" s="144" t="s">
        <v>224</v>
      </c>
      <c r="AT256" s="144" t="s">
        <v>220</v>
      </c>
      <c r="AU256" s="144" t="s">
        <v>85</v>
      </c>
      <c r="AY256" s="18" t="s">
        <v>218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8" t="s">
        <v>83</v>
      </c>
      <c r="BK256" s="145">
        <f>ROUND(I256*H256,2)</f>
        <v>0</v>
      </c>
      <c r="BL256" s="18" t="s">
        <v>224</v>
      </c>
      <c r="BM256" s="144" t="s">
        <v>3226</v>
      </c>
    </row>
    <row r="257" spans="2:65" s="1" customFormat="1" ht="11.25">
      <c r="B257" s="33"/>
      <c r="D257" s="146" t="s">
        <v>226</v>
      </c>
      <c r="F257" s="147" t="s">
        <v>3227</v>
      </c>
      <c r="I257" s="148"/>
      <c r="L257" s="33"/>
      <c r="M257" s="149"/>
      <c r="T257" s="54"/>
      <c r="AT257" s="18" t="s">
        <v>226</v>
      </c>
      <c r="AU257" s="18" t="s">
        <v>85</v>
      </c>
    </row>
    <row r="258" spans="2:65" s="1" customFormat="1" ht="11.25">
      <c r="B258" s="33"/>
      <c r="D258" s="150" t="s">
        <v>228</v>
      </c>
      <c r="F258" s="151" t="s">
        <v>3228</v>
      </c>
      <c r="I258" s="148"/>
      <c r="L258" s="33"/>
      <c r="M258" s="149"/>
      <c r="T258" s="54"/>
      <c r="AT258" s="18" t="s">
        <v>228</v>
      </c>
      <c r="AU258" s="18" t="s">
        <v>85</v>
      </c>
    </row>
    <row r="259" spans="2:65" s="12" customFormat="1" ht="11.25">
      <c r="B259" s="152"/>
      <c r="D259" s="146" t="s">
        <v>230</v>
      </c>
      <c r="E259" s="153" t="s">
        <v>19</v>
      </c>
      <c r="F259" s="154" t="s">
        <v>3169</v>
      </c>
      <c r="H259" s="153" t="s">
        <v>19</v>
      </c>
      <c r="I259" s="155"/>
      <c r="L259" s="152"/>
      <c r="M259" s="156"/>
      <c r="T259" s="157"/>
      <c r="AT259" s="153" t="s">
        <v>230</v>
      </c>
      <c r="AU259" s="153" t="s">
        <v>85</v>
      </c>
      <c r="AV259" s="12" t="s">
        <v>83</v>
      </c>
      <c r="AW259" s="12" t="s">
        <v>36</v>
      </c>
      <c r="AX259" s="12" t="s">
        <v>75</v>
      </c>
      <c r="AY259" s="153" t="s">
        <v>218</v>
      </c>
    </row>
    <row r="260" spans="2:65" s="13" customFormat="1" ht="11.25">
      <c r="B260" s="158"/>
      <c r="D260" s="146" t="s">
        <v>230</v>
      </c>
      <c r="E260" s="159" t="s">
        <v>19</v>
      </c>
      <c r="F260" s="160" t="s">
        <v>3229</v>
      </c>
      <c r="H260" s="161">
        <v>2.2000000000000002</v>
      </c>
      <c r="I260" s="162"/>
      <c r="L260" s="158"/>
      <c r="M260" s="163"/>
      <c r="T260" s="164"/>
      <c r="AT260" s="159" t="s">
        <v>230</v>
      </c>
      <c r="AU260" s="159" t="s">
        <v>85</v>
      </c>
      <c r="AV260" s="13" t="s">
        <v>85</v>
      </c>
      <c r="AW260" s="13" t="s">
        <v>36</v>
      </c>
      <c r="AX260" s="13" t="s">
        <v>75</v>
      </c>
      <c r="AY260" s="159" t="s">
        <v>218</v>
      </c>
    </row>
    <row r="261" spans="2:65" s="13" customFormat="1" ht="11.25">
      <c r="B261" s="158"/>
      <c r="D261" s="146" t="s">
        <v>230</v>
      </c>
      <c r="E261" s="159" t="s">
        <v>19</v>
      </c>
      <c r="F261" s="160" t="s">
        <v>3230</v>
      </c>
      <c r="H261" s="161">
        <v>5.36</v>
      </c>
      <c r="I261" s="162"/>
      <c r="L261" s="158"/>
      <c r="M261" s="163"/>
      <c r="T261" s="164"/>
      <c r="AT261" s="159" t="s">
        <v>230</v>
      </c>
      <c r="AU261" s="159" t="s">
        <v>85</v>
      </c>
      <c r="AV261" s="13" t="s">
        <v>85</v>
      </c>
      <c r="AW261" s="13" t="s">
        <v>36</v>
      </c>
      <c r="AX261" s="13" t="s">
        <v>75</v>
      </c>
      <c r="AY261" s="159" t="s">
        <v>218</v>
      </c>
    </row>
    <row r="262" spans="2:65" s="13" customFormat="1" ht="11.25">
      <c r="B262" s="158"/>
      <c r="D262" s="146" t="s">
        <v>230</v>
      </c>
      <c r="E262" s="159" t="s">
        <v>19</v>
      </c>
      <c r="F262" s="160" t="s">
        <v>3231</v>
      </c>
      <c r="H262" s="161">
        <v>1.72</v>
      </c>
      <c r="I262" s="162"/>
      <c r="L262" s="158"/>
      <c r="M262" s="163"/>
      <c r="T262" s="164"/>
      <c r="AT262" s="159" t="s">
        <v>230</v>
      </c>
      <c r="AU262" s="159" t="s">
        <v>85</v>
      </c>
      <c r="AV262" s="13" t="s">
        <v>85</v>
      </c>
      <c r="AW262" s="13" t="s">
        <v>36</v>
      </c>
      <c r="AX262" s="13" t="s">
        <v>75</v>
      </c>
      <c r="AY262" s="159" t="s">
        <v>218</v>
      </c>
    </row>
    <row r="263" spans="2:65" s="14" customFormat="1" ht="11.25">
      <c r="B263" s="165"/>
      <c r="D263" s="146" t="s">
        <v>230</v>
      </c>
      <c r="E263" s="166" t="s">
        <v>19</v>
      </c>
      <c r="F263" s="167" t="s">
        <v>235</v>
      </c>
      <c r="H263" s="168">
        <v>9.2799999999999994</v>
      </c>
      <c r="I263" s="169"/>
      <c r="L263" s="165"/>
      <c r="M263" s="170"/>
      <c r="T263" s="171"/>
      <c r="AT263" s="166" t="s">
        <v>230</v>
      </c>
      <c r="AU263" s="166" t="s">
        <v>85</v>
      </c>
      <c r="AV263" s="14" t="s">
        <v>224</v>
      </c>
      <c r="AW263" s="14" t="s">
        <v>36</v>
      </c>
      <c r="AX263" s="14" t="s">
        <v>83</v>
      </c>
      <c r="AY263" s="166" t="s">
        <v>218</v>
      </c>
    </row>
    <row r="264" spans="2:65" s="1" customFormat="1" ht="16.5" customHeight="1">
      <c r="B264" s="33"/>
      <c r="C264" s="133" t="s">
        <v>429</v>
      </c>
      <c r="D264" s="133" t="s">
        <v>220</v>
      </c>
      <c r="E264" s="134" t="s">
        <v>1819</v>
      </c>
      <c r="F264" s="135" t="s">
        <v>1820</v>
      </c>
      <c r="G264" s="136" t="s">
        <v>151</v>
      </c>
      <c r="H264" s="137">
        <v>16.669</v>
      </c>
      <c r="I264" s="138"/>
      <c r="J264" s="139">
        <f>ROUND(I264*H264,2)</f>
        <v>0</v>
      </c>
      <c r="K264" s="135" t="s">
        <v>223</v>
      </c>
      <c r="L264" s="33"/>
      <c r="M264" s="140" t="s">
        <v>19</v>
      </c>
      <c r="N264" s="141" t="s">
        <v>46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224</v>
      </c>
      <c r="AT264" s="144" t="s">
        <v>220</v>
      </c>
      <c r="AU264" s="144" t="s">
        <v>85</v>
      </c>
      <c r="AY264" s="18" t="s">
        <v>218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8" t="s">
        <v>83</v>
      </c>
      <c r="BK264" s="145">
        <f>ROUND(I264*H264,2)</f>
        <v>0</v>
      </c>
      <c r="BL264" s="18" t="s">
        <v>224</v>
      </c>
      <c r="BM264" s="144" t="s">
        <v>3232</v>
      </c>
    </row>
    <row r="265" spans="2:65" s="1" customFormat="1" ht="11.25">
      <c r="B265" s="33"/>
      <c r="D265" s="146" t="s">
        <v>226</v>
      </c>
      <c r="F265" s="147" t="s">
        <v>1820</v>
      </c>
      <c r="I265" s="148"/>
      <c r="L265" s="33"/>
      <c r="M265" s="149"/>
      <c r="T265" s="54"/>
      <c r="AT265" s="18" t="s">
        <v>226</v>
      </c>
      <c r="AU265" s="18" t="s">
        <v>85</v>
      </c>
    </row>
    <row r="266" spans="2:65" s="1" customFormat="1" ht="11.25">
      <c r="B266" s="33"/>
      <c r="D266" s="150" t="s">
        <v>228</v>
      </c>
      <c r="F266" s="151" t="s">
        <v>1822</v>
      </c>
      <c r="I266" s="148"/>
      <c r="L266" s="33"/>
      <c r="M266" s="149"/>
      <c r="T266" s="54"/>
      <c r="AT266" s="18" t="s">
        <v>228</v>
      </c>
      <c r="AU266" s="18" t="s">
        <v>85</v>
      </c>
    </row>
    <row r="267" spans="2:65" s="12" customFormat="1" ht="11.25">
      <c r="B267" s="152"/>
      <c r="D267" s="146" t="s">
        <v>230</v>
      </c>
      <c r="E267" s="153" t="s">
        <v>19</v>
      </c>
      <c r="F267" s="154" t="s">
        <v>3211</v>
      </c>
      <c r="H267" s="153" t="s">
        <v>19</v>
      </c>
      <c r="I267" s="155"/>
      <c r="L267" s="152"/>
      <c r="M267" s="156"/>
      <c r="T267" s="157"/>
      <c r="AT267" s="153" t="s">
        <v>230</v>
      </c>
      <c r="AU267" s="153" t="s">
        <v>85</v>
      </c>
      <c r="AV267" s="12" t="s">
        <v>83</v>
      </c>
      <c r="AW267" s="12" t="s">
        <v>36</v>
      </c>
      <c r="AX267" s="12" t="s">
        <v>75</v>
      </c>
      <c r="AY267" s="153" t="s">
        <v>218</v>
      </c>
    </row>
    <row r="268" spans="2:65" s="13" customFormat="1" ht="11.25">
      <c r="B268" s="158"/>
      <c r="D268" s="146" t="s">
        <v>230</v>
      </c>
      <c r="E268" s="159" t="s">
        <v>19</v>
      </c>
      <c r="F268" s="160" t="s">
        <v>3233</v>
      </c>
      <c r="H268" s="161">
        <v>14.57</v>
      </c>
      <c r="I268" s="162"/>
      <c r="L268" s="158"/>
      <c r="M268" s="163"/>
      <c r="T268" s="164"/>
      <c r="AT268" s="159" t="s">
        <v>230</v>
      </c>
      <c r="AU268" s="159" t="s">
        <v>85</v>
      </c>
      <c r="AV268" s="13" t="s">
        <v>85</v>
      </c>
      <c r="AW268" s="13" t="s">
        <v>36</v>
      </c>
      <c r="AX268" s="13" t="s">
        <v>75</v>
      </c>
      <c r="AY268" s="159" t="s">
        <v>218</v>
      </c>
    </row>
    <row r="269" spans="2:65" s="13" customFormat="1" ht="11.25">
      <c r="B269" s="158"/>
      <c r="D269" s="146" t="s">
        <v>230</v>
      </c>
      <c r="E269" s="159" t="s">
        <v>19</v>
      </c>
      <c r="F269" s="160" t="s">
        <v>3234</v>
      </c>
      <c r="H269" s="161">
        <v>0.38700000000000001</v>
      </c>
      <c r="I269" s="162"/>
      <c r="L269" s="158"/>
      <c r="M269" s="163"/>
      <c r="T269" s="164"/>
      <c r="AT269" s="159" t="s">
        <v>230</v>
      </c>
      <c r="AU269" s="159" t="s">
        <v>85</v>
      </c>
      <c r="AV269" s="13" t="s">
        <v>85</v>
      </c>
      <c r="AW269" s="13" t="s">
        <v>36</v>
      </c>
      <c r="AX269" s="13" t="s">
        <v>75</v>
      </c>
      <c r="AY269" s="159" t="s">
        <v>218</v>
      </c>
    </row>
    <row r="270" spans="2:65" s="13" customFormat="1" ht="11.25">
      <c r="B270" s="158"/>
      <c r="D270" s="146" t="s">
        <v>230</v>
      </c>
      <c r="E270" s="159" t="s">
        <v>19</v>
      </c>
      <c r="F270" s="160" t="s">
        <v>3235</v>
      </c>
      <c r="H270" s="161">
        <v>1.712</v>
      </c>
      <c r="I270" s="162"/>
      <c r="L270" s="158"/>
      <c r="M270" s="163"/>
      <c r="T270" s="164"/>
      <c r="AT270" s="159" t="s">
        <v>230</v>
      </c>
      <c r="AU270" s="159" t="s">
        <v>85</v>
      </c>
      <c r="AV270" s="13" t="s">
        <v>85</v>
      </c>
      <c r="AW270" s="13" t="s">
        <v>36</v>
      </c>
      <c r="AX270" s="13" t="s">
        <v>75</v>
      </c>
      <c r="AY270" s="159" t="s">
        <v>218</v>
      </c>
    </row>
    <row r="271" spans="2:65" s="14" customFormat="1" ht="11.25">
      <c r="B271" s="165"/>
      <c r="D271" s="146" t="s">
        <v>230</v>
      </c>
      <c r="E271" s="166" t="s">
        <v>19</v>
      </c>
      <c r="F271" s="167" t="s">
        <v>235</v>
      </c>
      <c r="H271" s="168">
        <v>16.669</v>
      </c>
      <c r="I271" s="169"/>
      <c r="L271" s="165"/>
      <c r="M271" s="170"/>
      <c r="T271" s="171"/>
      <c r="AT271" s="166" t="s">
        <v>230</v>
      </c>
      <c r="AU271" s="166" t="s">
        <v>85</v>
      </c>
      <c r="AV271" s="14" t="s">
        <v>224</v>
      </c>
      <c r="AW271" s="14" t="s">
        <v>36</v>
      </c>
      <c r="AX271" s="14" t="s">
        <v>83</v>
      </c>
      <c r="AY271" s="166" t="s">
        <v>218</v>
      </c>
    </row>
    <row r="272" spans="2:65" s="1" customFormat="1" ht="16.5" customHeight="1">
      <c r="B272" s="33"/>
      <c r="C272" s="133" t="s">
        <v>438</v>
      </c>
      <c r="D272" s="133" t="s">
        <v>220</v>
      </c>
      <c r="E272" s="134" t="s">
        <v>3236</v>
      </c>
      <c r="F272" s="135" t="s">
        <v>3237</v>
      </c>
      <c r="G272" s="136" t="s">
        <v>151</v>
      </c>
      <c r="H272" s="137">
        <v>16.669</v>
      </c>
      <c r="I272" s="138"/>
      <c r="J272" s="139">
        <f>ROUND(I272*H272,2)</f>
        <v>0</v>
      </c>
      <c r="K272" s="135" t="s">
        <v>19</v>
      </c>
      <c r="L272" s="33"/>
      <c r="M272" s="140" t="s">
        <v>19</v>
      </c>
      <c r="N272" s="141" t="s">
        <v>46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224</v>
      </c>
      <c r="AT272" s="144" t="s">
        <v>220</v>
      </c>
      <c r="AU272" s="144" t="s">
        <v>85</v>
      </c>
      <c r="AY272" s="18" t="s">
        <v>218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8" t="s">
        <v>83</v>
      </c>
      <c r="BK272" s="145">
        <f>ROUND(I272*H272,2)</f>
        <v>0</v>
      </c>
      <c r="BL272" s="18" t="s">
        <v>224</v>
      </c>
      <c r="BM272" s="144" t="s">
        <v>3238</v>
      </c>
    </row>
    <row r="273" spans="2:65" s="1" customFormat="1" ht="11.25">
      <c r="B273" s="33"/>
      <c r="D273" s="146" t="s">
        <v>226</v>
      </c>
      <c r="F273" s="147" t="s">
        <v>3237</v>
      </c>
      <c r="I273" s="148"/>
      <c r="L273" s="33"/>
      <c r="M273" s="149"/>
      <c r="T273" s="54"/>
      <c r="AT273" s="18" t="s">
        <v>226</v>
      </c>
      <c r="AU273" s="18" t="s">
        <v>85</v>
      </c>
    </row>
    <row r="274" spans="2:65" s="12" customFormat="1" ht="11.25">
      <c r="B274" s="152"/>
      <c r="D274" s="146" t="s">
        <v>230</v>
      </c>
      <c r="E274" s="153" t="s">
        <v>19</v>
      </c>
      <c r="F274" s="154" t="s">
        <v>3211</v>
      </c>
      <c r="H274" s="153" t="s">
        <v>19</v>
      </c>
      <c r="I274" s="155"/>
      <c r="L274" s="152"/>
      <c r="M274" s="156"/>
      <c r="T274" s="157"/>
      <c r="AT274" s="153" t="s">
        <v>230</v>
      </c>
      <c r="AU274" s="153" t="s">
        <v>85</v>
      </c>
      <c r="AV274" s="12" t="s">
        <v>83</v>
      </c>
      <c r="AW274" s="12" t="s">
        <v>36</v>
      </c>
      <c r="AX274" s="12" t="s">
        <v>75</v>
      </c>
      <c r="AY274" s="153" t="s">
        <v>218</v>
      </c>
    </row>
    <row r="275" spans="2:65" s="13" customFormat="1" ht="11.25">
      <c r="B275" s="158"/>
      <c r="D275" s="146" t="s">
        <v>230</v>
      </c>
      <c r="E275" s="159" t="s">
        <v>19</v>
      </c>
      <c r="F275" s="160" t="s">
        <v>3233</v>
      </c>
      <c r="H275" s="161">
        <v>14.57</v>
      </c>
      <c r="I275" s="162"/>
      <c r="L275" s="158"/>
      <c r="M275" s="163"/>
      <c r="T275" s="164"/>
      <c r="AT275" s="159" t="s">
        <v>230</v>
      </c>
      <c r="AU275" s="159" t="s">
        <v>85</v>
      </c>
      <c r="AV275" s="13" t="s">
        <v>85</v>
      </c>
      <c r="AW275" s="13" t="s">
        <v>36</v>
      </c>
      <c r="AX275" s="13" t="s">
        <v>75</v>
      </c>
      <c r="AY275" s="159" t="s">
        <v>218</v>
      </c>
    </row>
    <row r="276" spans="2:65" s="13" customFormat="1" ht="11.25">
      <c r="B276" s="158"/>
      <c r="D276" s="146" t="s">
        <v>230</v>
      </c>
      <c r="E276" s="159" t="s">
        <v>19</v>
      </c>
      <c r="F276" s="160" t="s">
        <v>3234</v>
      </c>
      <c r="H276" s="161">
        <v>0.38700000000000001</v>
      </c>
      <c r="I276" s="162"/>
      <c r="L276" s="158"/>
      <c r="M276" s="163"/>
      <c r="T276" s="164"/>
      <c r="AT276" s="159" t="s">
        <v>230</v>
      </c>
      <c r="AU276" s="159" t="s">
        <v>85</v>
      </c>
      <c r="AV276" s="13" t="s">
        <v>85</v>
      </c>
      <c r="AW276" s="13" t="s">
        <v>36</v>
      </c>
      <c r="AX276" s="13" t="s">
        <v>75</v>
      </c>
      <c r="AY276" s="159" t="s">
        <v>218</v>
      </c>
    </row>
    <row r="277" spans="2:65" s="13" customFormat="1" ht="11.25">
      <c r="B277" s="158"/>
      <c r="D277" s="146" t="s">
        <v>230</v>
      </c>
      <c r="E277" s="159" t="s">
        <v>19</v>
      </c>
      <c r="F277" s="160" t="s">
        <v>3235</v>
      </c>
      <c r="H277" s="161">
        <v>1.712</v>
      </c>
      <c r="I277" s="162"/>
      <c r="L277" s="158"/>
      <c r="M277" s="163"/>
      <c r="T277" s="164"/>
      <c r="AT277" s="159" t="s">
        <v>230</v>
      </c>
      <c r="AU277" s="159" t="s">
        <v>85</v>
      </c>
      <c r="AV277" s="13" t="s">
        <v>85</v>
      </c>
      <c r="AW277" s="13" t="s">
        <v>36</v>
      </c>
      <c r="AX277" s="13" t="s">
        <v>75</v>
      </c>
      <c r="AY277" s="159" t="s">
        <v>218</v>
      </c>
    </row>
    <row r="278" spans="2:65" s="14" customFormat="1" ht="11.25">
      <c r="B278" s="165"/>
      <c r="D278" s="146" t="s">
        <v>230</v>
      </c>
      <c r="E278" s="166" t="s">
        <v>19</v>
      </c>
      <c r="F278" s="167" t="s">
        <v>235</v>
      </c>
      <c r="H278" s="168">
        <v>16.669</v>
      </c>
      <c r="I278" s="169"/>
      <c r="L278" s="165"/>
      <c r="M278" s="170"/>
      <c r="T278" s="171"/>
      <c r="AT278" s="166" t="s">
        <v>230</v>
      </c>
      <c r="AU278" s="166" t="s">
        <v>85</v>
      </c>
      <c r="AV278" s="14" t="s">
        <v>224</v>
      </c>
      <c r="AW278" s="14" t="s">
        <v>36</v>
      </c>
      <c r="AX278" s="14" t="s">
        <v>83</v>
      </c>
      <c r="AY278" s="166" t="s">
        <v>218</v>
      </c>
    </row>
    <row r="279" spans="2:65" s="1" customFormat="1" ht="16.5" customHeight="1">
      <c r="B279" s="33"/>
      <c r="C279" s="133" t="s">
        <v>445</v>
      </c>
      <c r="D279" s="133" t="s">
        <v>220</v>
      </c>
      <c r="E279" s="134" t="s">
        <v>3239</v>
      </c>
      <c r="F279" s="135" t="s">
        <v>3240</v>
      </c>
      <c r="G279" s="136" t="s">
        <v>157</v>
      </c>
      <c r="H279" s="137">
        <v>23.4</v>
      </c>
      <c r="I279" s="138"/>
      <c r="J279" s="139">
        <f>ROUND(I279*H279,2)</f>
        <v>0</v>
      </c>
      <c r="K279" s="135" t="s">
        <v>223</v>
      </c>
      <c r="L279" s="33"/>
      <c r="M279" s="140" t="s">
        <v>19</v>
      </c>
      <c r="N279" s="141" t="s">
        <v>46</v>
      </c>
      <c r="P279" s="142">
        <f>O279*H279</f>
        <v>0</v>
      </c>
      <c r="Q279" s="142">
        <v>6.4999999999999997E-4</v>
      </c>
      <c r="R279" s="142">
        <f>Q279*H279</f>
        <v>1.5209999999999998E-2</v>
      </c>
      <c r="S279" s="142">
        <v>1E-3</v>
      </c>
      <c r="T279" s="143">
        <f>S279*H279</f>
        <v>2.3400000000000001E-2</v>
      </c>
      <c r="AR279" s="144" t="s">
        <v>224</v>
      </c>
      <c r="AT279" s="144" t="s">
        <v>220</v>
      </c>
      <c r="AU279" s="144" t="s">
        <v>85</v>
      </c>
      <c r="AY279" s="18" t="s">
        <v>218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8" t="s">
        <v>83</v>
      </c>
      <c r="BK279" s="145">
        <f>ROUND(I279*H279,2)</f>
        <v>0</v>
      </c>
      <c r="BL279" s="18" t="s">
        <v>224</v>
      </c>
      <c r="BM279" s="144" t="s">
        <v>3241</v>
      </c>
    </row>
    <row r="280" spans="2:65" s="1" customFormat="1" ht="11.25">
      <c r="B280" s="33"/>
      <c r="D280" s="146" t="s">
        <v>226</v>
      </c>
      <c r="F280" s="147" t="s">
        <v>3242</v>
      </c>
      <c r="I280" s="148"/>
      <c r="L280" s="33"/>
      <c r="M280" s="149"/>
      <c r="T280" s="54"/>
      <c r="AT280" s="18" t="s">
        <v>226</v>
      </c>
      <c r="AU280" s="18" t="s">
        <v>85</v>
      </c>
    </row>
    <row r="281" spans="2:65" s="1" customFormat="1" ht="11.25">
      <c r="B281" s="33"/>
      <c r="D281" s="150" t="s">
        <v>228</v>
      </c>
      <c r="F281" s="151" t="s">
        <v>3243</v>
      </c>
      <c r="I281" s="148"/>
      <c r="L281" s="33"/>
      <c r="M281" s="149"/>
      <c r="T281" s="54"/>
      <c r="AT281" s="18" t="s">
        <v>228</v>
      </c>
      <c r="AU281" s="18" t="s">
        <v>85</v>
      </c>
    </row>
    <row r="282" spans="2:65" s="12" customFormat="1" ht="11.25">
      <c r="B282" s="152"/>
      <c r="D282" s="146" t="s">
        <v>230</v>
      </c>
      <c r="E282" s="153" t="s">
        <v>19</v>
      </c>
      <c r="F282" s="154" t="s">
        <v>3169</v>
      </c>
      <c r="H282" s="153" t="s">
        <v>19</v>
      </c>
      <c r="I282" s="155"/>
      <c r="L282" s="152"/>
      <c r="M282" s="156"/>
      <c r="T282" s="157"/>
      <c r="AT282" s="153" t="s">
        <v>230</v>
      </c>
      <c r="AU282" s="153" t="s">
        <v>85</v>
      </c>
      <c r="AV282" s="12" t="s">
        <v>83</v>
      </c>
      <c r="AW282" s="12" t="s">
        <v>36</v>
      </c>
      <c r="AX282" s="12" t="s">
        <v>75</v>
      </c>
      <c r="AY282" s="153" t="s">
        <v>218</v>
      </c>
    </row>
    <row r="283" spans="2:65" s="13" customFormat="1" ht="11.25">
      <c r="B283" s="158"/>
      <c r="D283" s="146" t="s">
        <v>230</v>
      </c>
      <c r="E283" s="159" t="s">
        <v>19</v>
      </c>
      <c r="F283" s="160" t="s">
        <v>3244</v>
      </c>
      <c r="H283" s="161">
        <v>23.4</v>
      </c>
      <c r="I283" s="162"/>
      <c r="L283" s="158"/>
      <c r="M283" s="163"/>
      <c r="T283" s="164"/>
      <c r="AT283" s="159" t="s">
        <v>230</v>
      </c>
      <c r="AU283" s="159" t="s">
        <v>85</v>
      </c>
      <c r="AV283" s="13" t="s">
        <v>85</v>
      </c>
      <c r="AW283" s="13" t="s">
        <v>36</v>
      </c>
      <c r="AX283" s="13" t="s">
        <v>83</v>
      </c>
      <c r="AY283" s="159" t="s">
        <v>218</v>
      </c>
    </row>
    <row r="284" spans="2:65" s="1" customFormat="1" ht="16.5" customHeight="1">
      <c r="B284" s="33"/>
      <c r="C284" s="186" t="s">
        <v>453</v>
      </c>
      <c r="D284" s="186" t="s">
        <v>638</v>
      </c>
      <c r="E284" s="187" t="s">
        <v>1806</v>
      </c>
      <c r="F284" s="188" t="s">
        <v>1807</v>
      </c>
      <c r="G284" s="189" t="s">
        <v>181</v>
      </c>
      <c r="H284" s="190">
        <v>8.8999999999999996E-2</v>
      </c>
      <c r="I284" s="191"/>
      <c r="J284" s="192">
        <f>ROUND(I284*H284,2)</f>
        <v>0</v>
      </c>
      <c r="K284" s="188" t="s">
        <v>223</v>
      </c>
      <c r="L284" s="193"/>
      <c r="M284" s="194" t="s">
        <v>19</v>
      </c>
      <c r="N284" s="195" t="s">
        <v>46</v>
      </c>
      <c r="P284" s="142">
        <f>O284*H284</f>
        <v>0</v>
      </c>
      <c r="Q284" s="142">
        <v>1</v>
      </c>
      <c r="R284" s="142">
        <f>Q284*H284</f>
        <v>8.8999999999999996E-2</v>
      </c>
      <c r="S284" s="142">
        <v>0</v>
      </c>
      <c r="T284" s="143">
        <f>S284*H284</f>
        <v>0</v>
      </c>
      <c r="AR284" s="144" t="s">
        <v>301</v>
      </c>
      <c r="AT284" s="144" t="s">
        <v>638</v>
      </c>
      <c r="AU284" s="144" t="s">
        <v>85</v>
      </c>
      <c r="AY284" s="18" t="s">
        <v>218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8" t="s">
        <v>83</v>
      </c>
      <c r="BK284" s="145">
        <f>ROUND(I284*H284,2)</f>
        <v>0</v>
      </c>
      <c r="BL284" s="18" t="s">
        <v>224</v>
      </c>
      <c r="BM284" s="144" t="s">
        <v>3245</v>
      </c>
    </row>
    <row r="285" spans="2:65" s="1" customFormat="1" ht="11.25">
      <c r="B285" s="33"/>
      <c r="D285" s="146" t="s">
        <v>226</v>
      </c>
      <c r="F285" s="147" t="s">
        <v>1807</v>
      </c>
      <c r="I285" s="148"/>
      <c r="L285" s="33"/>
      <c r="M285" s="149"/>
      <c r="T285" s="54"/>
      <c r="AT285" s="18" t="s">
        <v>226</v>
      </c>
      <c r="AU285" s="18" t="s">
        <v>85</v>
      </c>
    </row>
    <row r="286" spans="2:65" s="12" customFormat="1" ht="11.25">
      <c r="B286" s="152"/>
      <c r="D286" s="146" t="s">
        <v>230</v>
      </c>
      <c r="E286" s="153" t="s">
        <v>19</v>
      </c>
      <c r="F286" s="154" t="s">
        <v>3169</v>
      </c>
      <c r="H286" s="153" t="s">
        <v>19</v>
      </c>
      <c r="I286" s="155"/>
      <c r="L286" s="152"/>
      <c r="M286" s="156"/>
      <c r="T286" s="157"/>
      <c r="AT286" s="153" t="s">
        <v>230</v>
      </c>
      <c r="AU286" s="153" t="s">
        <v>85</v>
      </c>
      <c r="AV286" s="12" t="s">
        <v>83</v>
      </c>
      <c r="AW286" s="12" t="s">
        <v>36</v>
      </c>
      <c r="AX286" s="12" t="s">
        <v>75</v>
      </c>
      <c r="AY286" s="153" t="s">
        <v>218</v>
      </c>
    </row>
    <row r="287" spans="2:65" s="13" customFormat="1" ht="11.25">
      <c r="B287" s="158"/>
      <c r="D287" s="146" t="s">
        <v>230</v>
      </c>
      <c r="E287" s="159" t="s">
        <v>19</v>
      </c>
      <c r="F287" s="160" t="s">
        <v>3246</v>
      </c>
      <c r="H287" s="161">
        <v>54.6</v>
      </c>
      <c r="I287" s="162"/>
      <c r="L287" s="158"/>
      <c r="M287" s="163"/>
      <c r="T287" s="164"/>
      <c r="AT287" s="159" t="s">
        <v>230</v>
      </c>
      <c r="AU287" s="159" t="s">
        <v>85</v>
      </c>
      <c r="AV287" s="13" t="s">
        <v>85</v>
      </c>
      <c r="AW287" s="13" t="s">
        <v>36</v>
      </c>
      <c r="AX287" s="13" t="s">
        <v>83</v>
      </c>
      <c r="AY287" s="159" t="s">
        <v>218</v>
      </c>
    </row>
    <row r="288" spans="2:65" s="13" customFormat="1" ht="11.25">
      <c r="B288" s="158"/>
      <c r="D288" s="146" t="s">
        <v>230</v>
      </c>
      <c r="F288" s="160" t="s">
        <v>3247</v>
      </c>
      <c r="H288" s="161">
        <v>8.8999999999999996E-2</v>
      </c>
      <c r="I288" s="162"/>
      <c r="L288" s="158"/>
      <c r="M288" s="163"/>
      <c r="T288" s="164"/>
      <c r="AT288" s="159" t="s">
        <v>230</v>
      </c>
      <c r="AU288" s="159" t="s">
        <v>85</v>
      </c>
      <c r="AV288" s="13" t="s">
        <v>85</v>
      </c>
      <c r="AW288" s="13" t="s">
        <v>4</v>
      </c>
      <c r="AX288" s="13" t="s">
        <v>83</v>
      </c>
      <c r="AY288" s="159" t="s">
        <v>218</v>
      </c>
    </row>
    <row r="289" spans="2:65" s="1" customFormat="1" ht="16.5" customHeight="1">
      <c r="B289" s="33"/>
      <c r="C289" s="133" t="s">
        <v>462</v>
      </c>
      <c r="D289" s="133" t="s">
        <v>220</v>
      </c>
      <c r="E289" s="134" t="s">
        <v>3248</v>
      </c>
      <c r="F289" s="135" t="s">
        <v>3249</v>
      </c>
      <c r="G289" s="136" t="s">
        <v>426</v>
      </c>
      <c r="H289" s="137">
        <v>1</v>
      </c>
      <c r="I289" s="138"/>
      <c r="J289" s="139">
        <f>ROUND(I289*H289,2)</f>
        <v>0</v>
      </c>
      <c r="K289" s="135" t="s">
        <v>19</v>
      </c>
      <c r="L289" s="33"/>
      <c r="M289" s="140" t="s">
        <v>19</v>
      </c>
      <c r="N289" s="141" t="s">
        <v>46</v>
      </c>
      <c r="P289" s="142">
        <f>O289*H289</f>
        <v>0</v>
      </c>
      <c r="Q289" s="142">
        <v>0</v>
      </c>
      <c r="R289" s="142">
        <f>Q289*H289</f>
        <v>0</v>
      </c>
      <c r="S289" s="142">
        <v>0</v>
      </c>
      <c r="T289" s="143">
        <f>S289*H289</f>
        <v>0</v>
      </c>
      <c r="AR289" s="144" t="s">
        <v>224</v>
      </c>
      <c r="AT289" s="144" t="s">
        <v>220</v>
      </c>
      <c r="AU289" s="144" t="s">
        <v>85</v>
      </c>
      <c r="AY289" s="18" t="s">
        <v>218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8" t="s">
        <v>83</v>
      </c>
      <c r="BK289" s="145">
        <f>ROUND(I289*H289,2)</f>
        <v>0</v>
      </c>
      <c r="BL289" s="18" t="s">
        <v>224</v>
      </c>
      <c r="BM289" s="144" t="s">
        <v>3250</v>
      </c>
    </row>
    <row r="290" spans="2:65" s="1" customFormat="1" ht="19.5">
      <c r="B290" s="33"/>
      <c r="D290" s="146" t="s">
        <v>226</v>
      </c>
      <c r="F290" s="147" t="s">
        <v>3251</v>
      </c>
      <c r="I290" s="148"/>
      <c r="L290" s="33"/>
      <c r="M290" s="149"/>
      <c r="T290" s="54"/>
      <c r="AT290" s="18" t="s">
        <v>226</v>
      </c>
      <c r="AU290" s="18" t="s">
        <v>85</v>
      </c>
    </row>
    <row r="291" spans="2:65" s="1" customFormat="1" ht="29.25">
      <c r="B291" s="33"/>
      <c r="D291" s="146" t="s">
        <v>276</v>
      </c>
      <c r="F291" s="175" t="s">
        <v>3252</v>
      </c>
      <c r="I291" s="148"/>
      <c r="L291" s="33"/>
      <c r="M291" s="149"/>
      <c r="T291" s="54"/>
      <c r="AT291" s="18" t="s">
        <v>276</v>
      </c>
      <c r="AU291" s="18" t="s">
        <v>85</v>
      </c>
    </row>
    <row r="292" spans="2:65" s="1" customFormat="1" ht="16.5" customHeight="1">
      <c r="B292" s="33"/>
      <c r="C292" s="133" t="s">
        <v>468</v>
      </c>
      <c r="D292" s="133" t="s">
        <v>220</v>
      </c>
      <c r="E292" s="134" t="s">
        <v>3253</v>
      </c>
      <c r="F292" s="135" t="s">
        <v>3254</v>
      </c>
      <c r="G292" s="136" t="s">
        <v>426</v>
      </c>
      <c r="H292" s="137">
        <v>1</v>
      </c>
      <c r="I292" s="138"/>
      <c r="J292" s="139">
        <f>ROUND(I292*H292,2)</f>
        <v>0</v>
      </c>
      <c r="K292" s="135" t="s">
        <v>19</v>
      </c>
      <c r="L292" s="33"/>
      <c r="M292" s="140" t="s">
        <v>19</v>
      </c>
      <c r="N292" s="141" t="s">
        <v>46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224</v>
      </c>
      <c r="AT292" s="144" t="s">
        <v>220</v>
      </c>
      <c r="AU292" s="144" t="s">
        <v>85</v>
      </c>
      <c r="AY292" s="18" t="s">
        <v>218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8" t="s">
        <v>83</v>
      </c>
      <c r="BK292" s="145">
        <f>ROUND(I292*H292,2)</f>
        <v>0</v>
      </c>
      <c r="BL292" s="18" t="s">
        <v>224</v>
      </c>
      <c r="BM292" s="144" t="s">
        <v>3255</v>
      </c>
    </row>
    <row r="293" spans="2:65" s="1" customFormat="1" ht="68.25">
      <c r="B293" s="33"/>
      <c r="D293" s="146" t="s">
        <v>226</v>
      </c>
      <c r="F293" s="147" t="s">
        <v>3256</v>
      </c>
      <c r="I293" s="148"/>
      <c r="L293" s="33"/>
      <c r="M293" s="149"/>
      <c r="T293" s="54"/>
      <c r="AT293" s="18" t="s">
        <v>226</v>
      </c>
      <c r="AU293" s="18" t="s">
        <v>85</v>
      </c>
    </row>
    <row r="294" spans="2:65" s="1" customFormat="1" ht="29.25">
      <c r="B294" s="33"/>
      <c r="D294" s="146" t="s">
        <v>276</v>
      </c>
      <c r="F294" s="175" t="s">
        <v>3252</v>
      </c>
      <c r="I294" s="148"/>
      <c r="L294" s="33"/>
      <c r="M294" s="149"/>
      <c r="T294" s="54"/>
      <c r="AT294" s="18" t="s">
        <v>276</v>
      </c>
      <c r="AU294" s="18" t="s">
        <v>85</v>
      </c>
    </row>
    <row r="295" spans="2:65" s="1" customFormat="1" ht="16.5" customHeight="1">
      <c r="B295" s="33"/>
      <c r="C295" s="133" t="s">
        <v>475</v>
      </c>
      <c r="D295" s="133" t="s">
        <v>220</v>
      </c>
      <c r="E295" s="134" t="s">
        <v>3257</v>
      </c>
      <c r="F295" s="135" t="s">
        <v>3258</v>
      </c>
      <c r="G295" s="136" t="s">
        <v>426</v>
      </c>
      <c r="H295" s="137">
        <v>1</v>
      </c>
      <c r="I295" s="138"/>
      <c r="J295" s="139">
        <f>ROUND(I295*H295,2)</f>
        <v>0</v>
      </c>
      <c r="K295" s="135" t="s">
        <v>19</v>
      </c>
      <c r="L295" s="33"/>
      <c r="M295" s="140" t="s">
        <v>19</v>
      </c>
      <c r="N295" s="141" t="s">
        <v>46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224</v>
      </c>
      <c r="AT295" s="144" t="s">
        <v>220</v>
      </c>
      <c r="AU295" s="144" t="s">
        <v>85</v>
      </c>
      <c r="AY295" s="18" t="s">
        <v>218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8" t="s">
        <v>83</v>
      </c>
      <c r="BK295" s="145">
        <f>ROUND(I295*H295,2)</f>
        <v>0</v>
      </c>
      <c r="BL295" s="18" t="s">
        <v>224</v>
      </c>
      <c r="BM295" s="144" t="s">
        <v>3259</v>
      </c>
    </row>
    <row r="296" spans="2:65" s="1" customFormat="1" ht="29.25">
      <c r="B296" s="33"/>
      <c r="D296" s="146" t="s">
        <v>226</v>
      </c>
      <c r="F296" s="147" t="s">
        <v>3260</v>
      </c>
      <c r="I296" s="148"/>
      <c r="L296" s="33"/>
      <c r="M296" s="149"/>
      <c r="T296" s="54"/>
      <c r="AT296" s="18" t="s">
        <v>226</v>
      </c>
      <c r="AU296" s="18" t="s">
        <v>85</v>
      </c>
    </row>
    <row r="297" spans="2:65" s="11" customFormat="1" ht="22.9" customHeight="1">
      <c r="B297" s="121"/>
      <c r="D297" s="122" t="s">
        <v>74</v>
      </c>
      <c r="E297" s="131" t="s">
        <v>443</v>
      </c>
      <c r="F297" s="131" t="s">
        <v>444</v>
      </c>
      <c r="I297" s="124"/>
      <c r="J297" s="132">
        <f>BK297</f>
        <v>0</v>
      </c>
      <c r="L297" s="121"/>
      <c r="M297" s="126"/>
      <c r="P297" s="127">
        <f>SUM(P298:P349)</f>
        <v>0</v>
      </c>
      <c r="R297" s="127">
        <f>SUM(R298:R349)</f>
        <v>0</v>
      </c>
      <c r="T297" s="128">
        <f>SUM(T298:T349)</f>
        <v>0</v>
      </c>
      <c r="AR297" s="122" t="s">
        <v>83</v>
      </c>
      <c r="AT297" s="129" t="s">
        <v>74</v>
      </c>
      <c r="AU297" s="129" t="s">
        <v>83</v>
      </c>
      <c r="AY297" s="122" t="s">
        <v>218</v>
      </c>
      <c r="BK297" s="130">
        <f>SUM(BK298:BK349)</f>
        <v>0</v>
      </c>
    </row>
    <row r="298" spans="2:65" s="1" customFormat="1" ht="16.5" customHeight="1">
      <c r="B298" s="33"/>
      <c r="C298" s="133" t="s">
        <v>487</v>
      </c>
      <c r="D298" s="133" t="s">
        <v>220</v>
      </c>
      <c r="E298" s="134" t="s">
        <v>446</v>
      </c>
      <c r="F298" s="135" t="s">
        <v>447</v>
      </c>
      <c r="G298" s="136" t="s">
        <v>161</v>
      </c>
      <c r="H298" s="137">
        <v>646</v>
      </c>
      <c r="I298" s="138"/>
      <c r="J298" s="139">
        <f>ROUND(I298*H298,2)</f>
        <v>0</v>
      </c>
      <c r="K298" s="135" t="s">
        <v>19</v>
      </c>
      <c r="L298" s="33"/>
      <c r="M298" s="140" t="s">
        <v>19</v>
      </c>
      <c r="N298" s="141" t="s">
        <v>46</v>
      </c>
      <c r="P298" s="142">
        <f>O298*H298</f>
        <v>0</v>
      </c>
      <c r="Q298" s="142">
        <v>0</v>
      </c>
      <c r="R298" s="142">
        <f>Q298*H298</f>
        <v>0</v>
      </c>
      <c r="S298" s="142">
        <v>0</v>
      </c>
      <c r="T298" s="143">
        <f>S298*H298</f>
        <v>0</v>
      </c>
      <c r="AR298" s="144" t="s">
        <v>224</v>
      </c>
      <c r="AT298" s="144" t="s">
        <v>220</v>
      </c>
      <c r="AU298" s="144" t="s">
        <v>85</v>
      </c>
      <c r="AY298" s="18" t="s">
        <v>218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8" t="s">
        <v>83</v>
      </c>
      <c r="BK298" s="145">
        <f>ROUND(I298*H298,2)</f>
        <v>0</v>
      </c>
      <c r="BL298" s="18" t="s">
        <v>224</v>
      </c>
      <c r="BM298" s="144" t="s">
        <v>3261</v>
      </c>
    </row>
    <row r="299" spans="2:65" s="1" customFormat="1" ht="11.25">
      <c r="B299" s="33"/>
      <c r="D299" s="146" t="s">
        <v>226</v>
      </c>
      <c r="F299" s="147" t="s">
        <v>447</v>
      </c>
      <c r="I299" s="148"/>
      <c r="L299" s="33"/>
      <c r="M299" s="149"/>
      <c r="T299" s="54"/>
      <c r="AT299" s="18" t="s">
        <v>226</v>
      </c>
      <c r="AU299" s="18" t="s">
        <v>85</v>
      </c>
    </row>
    <row r="300" spans="2:65" s="13" customFormat="1" ht="11.25">
      <c r="B300" s="158"/>
      <c r="D300" s="146" t="s">
        <v>230</v>
      </c>
      <c r="E300" s="159" t="s">
        <v>19</v>
      </c>
      <c r="F300" s="160" t="s">
        <v>449</v>
      </c>
      <c r="H300" s="161">
        <v>646</v>
      </c>
      <c r="I300" s="162"/>
      <c r="L300" s="158"/>
      <c r="M300" s="163"/>
      <c r="T300" s="164"/>
      <c r="AT300" s="159" t="s">
        <v>230</v>
      </c>
      <c r="AU300" s="159" t="s">
        <v>85</v>
      </c>
      <c r="AV300" s="13" t="s">
        <v>85</v>
      </c>
      <c r="AW300" s="13" t="s">
        <v>36</v>
      </c>
      <c r="AX300" s="13" t="s">
        <v>83</v>
      </c>
      <c r="AY300" s="159" t="s">
        <v>218</v>
      </c>
    </row>
    <row r="301" spans="2:65" s="1" customFormat="1" ht="11.25">
      <c r="B301" s="33"/>
      <c r="D301" s="146" t="s">
        <v>247</v>
      </c>
      <c r="F301" s="172" t="s">
        <v>450</v>
      </c>
      <c r="L301" s="33"/>
      <c r="M301" s="149"/>
      <c r="T301" s="54"/>
      <c r="AU301" s="18" t="s">
        <v>85</v>
      </c>
    </row>
    <row r="302" spans="2:65" s="1" customFormat="1" ht="11.25">
      <c r="B302" s="33"/>
      <c r="D302" s="146" t="s">
        <v>247</v>
      </c>
      <c r="F302" s="173" t="s">
        <v>3262</v>
      </c>
      <c r="H302" s="174">
        <v>0</v>
      </c>
      <c r="L302" s="33"/>
      <c r="M302" s="149"/>
      <c r="T302" s="54"/>
      <c r="AU302" s="18" t="s">
        <v>85</v>
      </c>
    </row>
    <row r="303" spans="2:65" s="1" customFormat="1" ht="11.25">
      <c r="B303" s="33"/>
      <c r="D303" s="146" t="s">
        <v>247</v>
      </c>
      <c r="F303" s="173" t="s">
        <v>3263</v>
      </c>
      <c r="H303" s="174">
        <v>0.64600000000000002</v>
      </c>
      <c r="L303" s="33"/>
      <c r="M303" s="149"/>
      <c r="T303" s="54"/>
      <c r="AU303" s="18" t="s">
        <v>85</v>
      </c>
    </row>
    <row r="304" spans="2:65" s="1" customFormat="1" ht="11.25">
      <c r="B304" s="33"/>
      <c r="D304" s="146" t="s">
        <v>247</v>
      </c>
      <c r="F304" s="173" t="s">
        <v>235</v>
      </c>
      <c r="H304" s="174">
        <v>0.64600000000000002</v>
      </c>
      <c r="L304" s="33"/>
      <c r="M304" s="149"/>
      <c r="T304" s="54"/>
      <c r="AU304" s="18" t="s">
        <v>85</v>
      </c>
    </row>
    <row r="305" spans="2:65" s="1" customFormat="1" ht="16.5" customHeight="1">
      <c r="B305" s="33"/>
      <c r="C305" s="133" t="s">
        <v>498</v>
      </c>
      <c r="D305" s="133" t="s">
        <v>220</v>
      </c>
      <c r="E305" s="134" t="s">
        <v>454</v>
      </c>
      <c r="F305" s="135" t="s">
        <v>455</v>
      </c>
      <c r="G305" s="136" t="s">
        <v>181</v>
      </c>
      <c r="H305" s="137">
        <v>0.64600000000000002</v>
      </c>
      <c r="I305" s="138"/>
      <c r="J305" s="139">
        <f>ROUND(I305*H305,2)</f>
        <v>0</v>
      </c>
      <c r="K305" s="135" t="s">
        <v>223</v>
      </c>
      <c r="L305" s="33"/>
      <c r="M305" s="140" t="s">
        <v>19</v>
      </c>
      <c r="N305" s="141" t="s">
        <v>46</v>
      </c>
      <c r="P305" s="142">
        <f>O305*H305</f>
        <v>0</v>
      </c>
      <c r="Q305" s="142">
        <v>0</v>
      </c>
      <c r="R305" s="142">
        <f>Q305*H305</f>
        <v>0</v>
      </c>
      <c r="S305" s="142">
        <v>0</v>
      </c>
      <c r="T305" s="143">
        <f>S305*H305</f>
        <v>0</v>
      </c>
      <c r="AR305" s="144" t="s">
        <v>224</v>
      </c>
      <c r="AT305" s="144" t="s">
        <v>220</v>
      </c>
      <c r="AU305" s="144" t="s">
        <v>85</v>
      </c>
      <c r="AY305" s="18" t="s">
        <v>218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8" t="s">
        <v>83</v>
      </c>
      <c r="BK305" s="145">
        <f>ROUND(I305*H305,2)</f>
        <v>0</v>
      </c>
      <c r="BL305" s="18" t="s">
        <v>224</v>
      </c>
      <c r="BM305" s="144" t="s">
        <v>3264</v>
      </c>
    </row>
    <row r="306" spans="2:65" s="1" customFormat="1" ht="11.25">
      <c r="B306" s="33"/>
      <c r="D306" s="146" t="s">
        <v>226</v>
      </c>
      <c r="F306" s="147" t="s">
        <v>457</v>
      </c>
      <c r="I306" s="148"/>
      <c r="L306" s="33"/>
      <c r="M306" s="149"/>
      <c r="T306" s="54"/>
      <c r="AT306" s="18" t="s">
        <v>226</v>
      </c>
      <c r="AU306" s="18" t="s">
        <v>85</v>
      </c>
    </row>
    <row r="307" spans="2:65" s="1" customFormat="1" ht="11.25">
      <c r="B307" s="33"/>
      <c r="D307" s="150" t="s">
        <v>228</v>
      </c>
      <c r="F307" s="151" t="s">
        <v>3265</v>
      </c>
      <c r="I307" s="148"/>
      <c r="L307" s="33"/>
      <c r="M307" s="149"/>
      <c r="T307" s="54"/>
      <c r="AT307" s="18" t="s">
        <v>228</v>
      </c>
      <c r="AU307" s="18" t="s">
        <v>85</v>
      </c>
    </row>
    <row r="308" spans="2:65" s="12" customFormat="1" ht="11.25">
      <c r="B308" s="152"/>
      <c r="D308" s="146" t="s">
        <v>230</v>
      </c>
      <c r="E308" s="153" t="s">
        <v>19</v>
      </c>
      <c r="F308" s="154" t="s">
        <v>3262</v>
      </c>
      <c r="H308" s="153" t="s">
        <v>19</v>
      </c>
      <c r="I308" s="155"/>
      <c r="L308" s="152"/>
      <c r="M308" s="156"/>
      <c r="T308" s="157"/>
      <c r="AT308" s="153" t="s">
        <v>230</v>
      </c>
      <c r="AU308" s="153" t="s">
        <v>85</v>
      </c>
      <c r="AV308" s="12" t="s">
        <v>83</v>
      </c>
      <c r="AW308" s="12" t="s">
        <v>36</v>
      </c>
      <c r="AX308" s="12" t="s">
        <v>75</v>
      </c>
      <c r="AY308" s="153" t="s">
        <v>218</v>
      </c>
    </row>
    <row r="309" spans="2:65" s="13" customFormat="1" ht="11.25">
      <c r="B309" s="158"/>
      <c r="D309" s="146" t="s">
        <v>230</v>
      </c>
      <c r="E309" s="159" t="s">
        <v>19</v>
      </c>
      <c r="F309" s="160" t="s">
        <v>3263</v>
      </c>
      <c r="H309" s="161">
        <v>0.64600000000000002</v>
      </c>
      <c r="I309" s="162"/>
      <c r="L309" s="158"/>
      <c r="M309" s="163"/>
      <c r="T309" s="164"/>
      <c r="AT309" s="159" t="s">
        <v>230</v>
      </c>
      <c r="AU309" s="159" t="s">
        <v>85</v>
      </c>
      <c r="AV309" s="13" t="s">
        <v>85</v>
      </c>
      <c r="AW309" s="13" t="s">
        <v>36</v>
      </c>
      <c r="AX309" s="13" t="s">
        <v>75</v>
      </c>
      <c r="AY309" s="159" t="s">
        <v>218</v>
      </c>
    </row>
    <row r="310" spans="2:65" s="14" customFormat="1" ht="11.25">
      <c r="B310" s="165"/>
      <c r="D310" s="146" t="s">
        <v>230</v>
      </c>
      <c r="E310" s="166" t="s">
        <v>179</v>
      </c>
      <c r="F310" s="167" t="s">
        <v>235</v>
      </c>
      <c r="H310" s="168">
        <v>0.64600000000000002</v>
      </c>
      <c r="I310" s="169"/>
      <c r="L310" s="165"/>
      <c r="M310" s="170"/>
      <c r="T310" s="171"/>
      <c r="AT310" s="166" t="s">
        <v>230</v>
      </c>
      <c r="AU310" s="166" t="s">
        <v>85</v>
      </c>
      <c r="AV310" s="14" t="s">
        <v>224</v>
      </c>
      <c r="AW310" s="14" t="s">
        <v>36</v>
      </c>
      <c r="AX310" s="14" t="s">
        <v>83</v>
      </c>
      <c r="AY310" s="166" t="s">
        <v>218</v>
      </c>
    </row>
    <row r="311" spans="2:65" s="1" customFormat="1" ht="11.25">
      <c r="B311" s="33"/>
      <c r="D311" s="146" t="s">
        <v>247</v>
      </c>
      <c r="F311" s="172" t="s">
        <v>3266</v>
      </c>
      <c r="L311" s="33"/>
      <c r="M311" s="149"/>
      <c r="T311" s="54"/>
      <c r="AU311" s="18" t="s">
        <v>85</v>
      </c>
    </row>
    <row r="312" spans="2:65" s="1" customFormat="1" ht="11.25">
      <c r="B312" s="33"/>
      <c r="D312" s="146" t="s">
        <v>247</v>
      </c>
      <c r="F312" s="173" t="s">
        <v>3211</v>
      </c>
      <c r="H312" s="174">
        <v>0</v>
      </c>
      <c r="L312" s="33"/>
      <c r="M312" s="149"/>
      <c r="T312" s="54"/>
      <c r="AU312" s="18" t="s">
        <v>85</v>
      </c>
    </row>
    <row r="313" spans="2:65" s="1" customFormat="1" ht="11.25">
      <c r="B313" s="33"/>
      <c r="D313" s="146" t="s">
        <v>247</v>
      </c>
      <c r="F313" s="173" t="s">
        <v>3267</v>
      </c>
      <c r="H313" s="174">
        <v>581.33000000000004</v>
      </c>
      <c r="L313" s="33"/>
      <c r="M313" s="149"/>
      <c r="T313" s="54"/>
      <c r="AU313" s="18" t="s">
        <v>85</v>
      </c>
    </row>
    <row r="314" spans="2:65" s="1" customFormat="1" ht="11.25">
      <c r="B314" s="33"/>
      <c r="D314" s="146" t="s">
        <v>247</v>
      </c>
      <c r="F314" s="173" t="s">
        <v>3268</v>
      </c>
      <c r="H314" s="174">
        <v>64.626999999999995</v>
      </c>
      <c r="L314" s="33"/>
      <c r="M314" s="149"/>
      <c r="T314" s="54"/>
      <c r="AU314" s="18" t="s">
        <v>85</v>
      </c>
    </row>
    <row r="315" spans="2:65" s="1" customFormat="1" ht="11.25">
      <c r="B315" s="33"/>
      <c r="D315" s="146" t="s">
        <v>247</v>
      </c>
      <c r="F315" s="173" t="s">
        <v>235</v>
      </c>
      <c r="H315" s="174">
        <v>645.95699999999999</v>
      </c>
      <c r="L315" s="33"/>
      <c r="M315" s="149"/>
      <c r="T315" s="54"/>
      <c r="AU315" s="18" t="s">
        <v>85</v>
      </c>
    </row>
    <row r="316" spans="2:65" s="1" customFormat="1" ht="16.5" customHeight="1">
      <c r="B316" s="33"/>
      <c r="C316" s="133" t="s">
        <v>504</v>
      </c>
      <c r="D316" s="133" t="s">
        <v>220</v>
      </c>
      <c r="E316" s="134" t="s">
        <v>463</v>
      </c>
      <c r="F316" s="135" t="s">
        <v>464</v>
      </c>
      <c r="G316" s="136" t="s">
        <v>181</v>
      </c>
      <c r="H316" s="137">
        <v>17.024999999999999</v>
      </c>
      <c r="I316" s="138"/>
      <c r="J316" s="139">
        <f>ROUND(I316*H316,2)</f>
        <v>0</v>
      </c>
      <c r="K316" s="135" t="s">
        <v>19</v>
      </c>
      <c r="L316" s="33"/>
      <c r="M316" s="140" t="s">
        <v>19</v>
      </c>
      <c r="N316" s="141" t="s">
        <v>46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224</v>
      </c>
      <c r="AT316" s="144" t="s">
        <v>220</v>
      </c>
      <c r="AU316" s="144" t="s">
        <v>85</v>
      </c>
      <c r="AY316" s="18" t="s">
        <v>218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8" t="s">
        <v>83</v>
      </c>
      <c r="BK316" s="145">
        <f>ROUND(I316*H316,2)</f>
        <v>0</v>
      </c>
      <c r="BL316" s="18" t="s">
        <v>224</v>
      </c>
      <c r="BM316" s="144" t="s">
        <v>3269</v>
      </c>
    </row>
    <row r="317" spans="2:65" s="1" customFormat="1" ht="11.25">
      <c r="B317" s="33"/>
      <c r="D317" s="146" t="s">
        <v>226</v>
      </c>
      <c r="F317" s="147" t="s">
        <v>466</v>
      </c>
      <c r="I317" s="148"/>
      <c r="L317" s="33"/>
      <c r="M317" s="149"/>
      <c r="T317" s="54"/>
      <c r="AT317" s="18" t="s">
        <v>226</v>
      </c>
      <c r="AU317" s="18" t="s">
        <v>85</v>
      </c>
    </row>
    <row r="318" spans="2:65" s="13" customFormat="1" ht="11.25">
      <c r="B318" s="158"/>
      <c r="D318" s="146" t="s">
        <v>230</v>
      </c>
      <c r="E318" s="159" t="s">
        <v>19</v>
      </c>
      <c r="F318" s="160" t="s">
        <v>3109</v>
      </c>
      <c r="H318" s="161">
        <v>17.024999999999999</v>
      </c>
      <c r="I318" s="162"/>
      <c r="L318" s="158"/>
      <c r="M318" s="163"/>
      <c r="T318" s="164"/>
      <c r="AT318" s="159" t="s">
        <v>230</v>
      </c>
      <c r="AU318" s="159" t="s">
        <v>85</v>
      </c>
      <c r="AV318" s="13" t="s">
        <v>85</v>
      </c>
      <c r="AW318" s="13" t="s">
        <v>36</v>
      </c>
      <c r="AX318" s="13" t="s">
        <v>83</v>
      </c>
      <c r="AY318" s="159" t="s">
        <v>218</v>
      </c>
    </row>
    <row r="319" spans="2:65" s="1" customFormat="1" ht="11.25">
      <c r="B319" s="33"/>
      <c r="D319" s="146" t="s">
        <v>247</v>
      </c>
      <c r="F319" s="172" t="s">
        <v>3270</v>
      </c>
      <c r="L319" s="33"/>
      <c r="M319" s="149"/>
      <c r="T319" s="54"/>
      <c r="AU319" s="18" t="s">
        <v>85</v>
      </c>
    </row>
    <row r="320" spans="2:65" s="1" customFormat="1" ht="11.25">
      <c r="B320" s="33"/>
      <c r="D320" s="146" t="s">
        <v>247</v>
      </c>
      <c r="F320" s="173" t="s">
        <v>3271</v>
      </c>
      <c r="H320" s="174">
        <v>17.024999999999999</v>
      </c>
      <c r="L320" s="33"/>
      <c r="M320" s="149"/>
      <c r="T320" s="54"/>
      <c r="AU320" s="18" t="s">
        <v>85</v>
      </c>
    </row>
    <row r="321" spans="2:65" s="1" customFormat="1" ht="11.25">
      <c r="B321" s="33"/>
      <c r="D321" s="146" t="s">
        <v>247</v>
      </c>
      <c r="F321" s="173" t="s">
        <v>235</v>
      </c>
      <c r="H321" s="174">
        <v>17.024999999999999</v>
      </c>
      <c r="L321" s="33"/>
      <c r="M321" s="149"/>
      <c r="T321" s="54"/>
      <c r="AU321" s="18" t="s">
        <v>85</v>
      </c>
    </row>
    <row r="322" spans="2:65" s="1" customFormat="1" ht="16.5" customHeight="1">
      <c r="B322" s="33"/>
      <c r="C322" s="133" t="s">
        <v>510</v>
      </c>
      <c r="D322" s="133" t="s">
        <v>220</v>
      </c>
      <c r="E322" s="134" t="s">
        <v>469</v>
      </c>
      <c r="F322" s="135" t="s">
        <v>470</v>
      </c>
      <c r="G322" s="136" t="s">
        <v>181</v>
      </c>
      <c r="H322" s="137">
        <v>323.47500000000002</v>
      </c>
      <c r="I322" s="138"/>
      <c r="J322" s="139">
        <f>ROUND(I322*H322,2)</f>
        <v>0</v>
      </c>
      <c r="K322" s="135" t="s">
        <v>223</v>
      </c>
      <c r="L322" s="33"/>
      <c r="M322" s="140" t="s">
        <v>19</v>
      </c>
      <c r="N322" s="141" t="s">
        <v>46</v>
      </c>
      <c r="P322" s="142">
        <f>O322*H322</f>
        <v>0</v>
      </c>
      <c r="Q322" s="142">
        <v>0</v>
      </c>
      <c r="R322" s="142">
        <f>Q322*H322</f>
        <v>0</v>
      </c>
      <c r="S322" s="142">
        <v>0</v>
      </c>
      <c r="T322" s="143">
        <f>S322*H322</f>
        <v>0</v>
      </c>
      <c r="AR322" s="144" t="s">
        <v>224</v>
      </c>
      <c r="AT322" s="144" t="s">
        <v>220</v>
      </c>
      <c r="AU322" s="144" t="s">
        <v>85</v>
      </c>
      <c r="AY322" s="18" t="s">
        <v>218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8" t="s">
        <v>83</v>
      </c>
      <c r="BK322" s="145">
        <f>ROUND(I322*H322,2)</f>
        <v>0</v>
      </c>
      <c r="BL322" s="18" t="s">
        <v>224</v>
      </c>
      <c r="BM322" s="144" t="s">
        <v>3272</v>
      </c>
    </row>
    <row r="323" spans="2:65" s="1" customFormat="1" ht="19.5">
      <c r="B323" s="33"/>
      <c r="D323" s="146" t="s">
        <v>226</v>
      </c>
      <c r="F323" s="147" t="s">
        <v>472</v>
      </c>
      <c r="I323" s="148"/>
      <c r="L323" s="33"/>
      <c r="M323" s="149"/>
      <c r="T323" s="54"/>
      <c r="AT323" s="18" t="s">
        <v>226</v>
      </c>
      <c r="AU323" s="18" t="s">
        <v>85</v>
      </c>
    </row>
    <row r="324" spans="2:65" s="1" customFormat="1" ht="11.25">
      <c r="B324" s="33"/>
      <c r="D324" s="150" t="s">
        <v>228</v>
      </c>
      <c r="F324" s="151" t="s">
        <v>473</v>
      </c>
      <c r="I324" s="148"/>
      <c r="L324" s="33"/>
      <c r="M324" s="149"/>
      <c r="T324" s="54"/>
      <c r="AT324" s="18" t="s">
        <v>228</v>
      </c>
      <c r="AU324" s="18" t="s">
        <v>85</v>
      </c>
    </row>
    <row r="325" spans="2:65" s="13" customFormat="1" ht="11.25">
      <c r="B325" s="158"/>
      <c r="D325" s="146" t="s">
        <v>230</v>
      </c>
      <c r="E325" s="159" t="s">
        <v>19</v>
      </c>
      <c r="F325" s="160" t="s">
        <v>3273</v>
      </c>
      <c r="H325" s="161">
        <v>323.47500000000002</v>
      </c>
      <c r="I325" s="162"/>
      <c r="L325" s="158"/>
      <c r="M325" s="163"/>
      <c r="T325" s="164"/>
      <c r="AT325" s="159" t="s">
        <v>230</v>
      </c>
      <c r="AU325" s="159" t="s">
        <v>85</v>
      </c>
      <c r="AV325" s="13" t="s">
        <v>85</v>
      </c>
      <c r="AW325" s="13" t="s">
        <v>36</v>
      </c>
      <c r="AX325" s="13" t="s">
        <v>83</v>
      </c>
      <c r="AY325" s="159" t="s">
        <v>218</v>
      </c>
    </row>
    <row r="326" spans="2:65" s="1" customFormat="1" ht="11.25">
      <c r="B326" s="33"/>
      <c r="D326" s="146" t="s">
        <v>247</v>
      </c>
      <c r="F326" s="172" t="s">
        <v>3270</v>
      </c>
      <c r="L326" s="33"/>
      <c r="M326" s="149"/>
      <c r="T326" s="54"/>
      <c r="AU326" s="18" t="s">
        <v>85</v>
      </c>
    </row>
    <row r="327" spans="2:65" s="1" customFormat="1" ht="11.25">
      <c r="B327" s="33"/>
      <c r="D327" s="146" t="s">
        <v>247</v>
      </c>
      <c r="F327" s="173" t="s">
        <v>3271</v>
      </c>
      <c r="H327" s="174">
        <v>17.024999999999999</v>
      </c>
      <c r="L327" s="33"/>
      <c r="M327" s="149"/>
      <c r="T327" s="54"/>
      <c r="AU327" s="18" t="s">
        <v>85</v>
      </c>
    </row>
    <row r="328" spans="2:65" s="1" customFormat="1" ht="11.25">
      <c r="B328" s="33"/>
      <c r="D328" s="146" t="s">
        <v>247</v>
      </c>
      <c r="F328" s="173" t="s">
        <v>235</v>
      </c>
      <c r="H328" s="174">
        <v>17.024999999999999</v>
      </c>
      <c r="L328" s="33"/>
      <c r="M328" s="149"/>
      <c r="T328" s="54"/>
      <c r="AU328" s="18" t="s">
        <v>85</v>
      </c>
    </row>
    <row r="329" spans="2:65" s="1" customFormat="1" ht="24.2" customHeight="1">
      <c r="B329" s="33"/>
      <c r="C329" s="133" t="s">
        <v>520</v>
      </c>
      <c r="D329" s="133" t="s">
        <v>220</v>
      </c>
      <c r="E329" s="134" t="s">
        <v>3274</v>
      </c>
      <c r="F329" s="135" t="s">
        <v>3275</v>
      </c>
      <c r="G329" s="136" t="s">
        <v>181</v>
      </c>
      <c r="H329" s="137">
        <v>17.024999999999999</v>
      </c>
      <c r="I329" s="138"/>
      <c r="J329" s="139">
        <f>ROUND(I329*H329,2)</f>
        <v>0</v>
      </c>
      <c r="K329" s="135" t="s">
        <v>223</v>
      </c>
      <c r="L329" s="33"/>
      <c r="M329" s="140" t="s">
        <v>19</v>
      </c>
      <c r="N329" s="141" t="s">
        <v>46</v>
      </c>
      <c r="P329" s="142">
        <f>O329*H329</f>
        <v>0</v>
      </c>
      <c r="Q329" s="142">
        <v>0</v>
      </c>
      <c r="R329" s="142">
        <f>Q329*H329</f>
        <v>0</v>
      </c>
      <c r="S329" s="142">
        <v>0</v>
      </c>
      <c r="T329" s="143">
        <f>S329*H329</f>
        <v>0</v>
      </c>
      <c r="AR329" s="144" t="s">
        <v>224</v>
      </c>
      <c r="AT329" s="144" t="s">
        <v>220</v>
      </c>
      <c r="AU329" s="144" t="s">
        <v>85</v>
      </c>
      <c r="AY329" s="18" t="s">
        <v>218</v>
      </c>
      <c r="BE329" s="145">
        <f>IF(N329="základní",J329,0)</f>
        <v>0</v>
      </c>
      <c r="BF329" s="145">
        <f>IF(N329="snížená",J329,0)</f>
        <v>0</v>
      </c>
      <c r="BG329" s="145">
        <f>IF(N329="zákl. přenesená",J329,0)</f>
        <v>0</v>
      </c>
      <c r="BH329" s="145">
        <f>IF(N329="sníž. přenesená",J329,0)</f>
        <v>0</v>
      </c>
      <c r="BI329" s="145">
        <f>IF(N329="nulová",J329,0)</f>
        <v>0</v>
      </c>
      <c r="BJ329" s="18" t="s">
        <v>83</v>
      </c>
      <c r="BK329" s="145">
        <f>ROUND(I329*H329,2)</f>
        <v>0</v>
      </c>
      <c r="BL329" s="18" t="s">
        <v>224</v>
      </c>
      <c r="BM329" s="144" t="s">
        <v>3276</v>
      </c>
    </row>
    <row r="330" spans="2:65" s="1" customFormat="1" ht="19.5">
      <c r="B330" s="33"/>
      <c r="D330" s="146" t="s">
        <v>226</v>
      </c>
      <c r="F330" s="147" t="s">
        <v>3277</v>
      </c>
      <c r="I330" s="148"/>
      <c r="L330" s="33"/>
      <c r="M330" s="149"/>
      <c r="T330" s="54"/>
      <c r="AT330" s="18" t="s">
        <v>226</v>
      </c>
      <c r="AU330" s="18" t="s">
        <v>85</v>
      </c>
    </row>
    <row r="331" spans="2:65" s="1" customFormat="1" ht="11.25">
      <c r="B331" s="33"/>
      <c r="D331" s="150" t="s">
        <v>228</v>
      </c>
      <c r="F331" s="151" t="s">
        <v>3278</v>
      </c>
      <c r="I331" s="148"/>
      <c r="L331" s="33"/>
      <c r="M331" s="149"/>
      <c r="T331" s="54"/>
      <c r="AT331" s="18" t="s">
        <v>228</v>
      </c>
      <c r="AU331" s="18" t="s">
        <v>85</v>
      </c>
    </row>
    <row r="332" spans="2:65" s="13" customFormat="1" ht="11.25">
      <c r="B332" s="158"/>
      <c r="D332" s="146" t="s">
        <v>230</v>
      </c>
      <c r="E332" s="159" t="s">
        <v>19</v>
      </c>
      <c r="F332" s="160" t="s">
        <v>3271</v>
      </c>
      <c r="H332" s="161">
        <v>17.024999999999999</v>
      </c>
      <c r="I332" s="162"/>
      <c r="L332" s="158"/>
      <c r="M332" s="163"/>
      <c r="T332" s="164"/>
      <c r="AT332" s="159" t="s">
        <v>230</v>
      </c>
      <c r="AU332" s="159" t="s">
        <v>85</v>
      </c>
      <c r="AV332" s="13" t="s">
        <v>85</v>
      </c>
      <c r="AW332" s="13" t="s">
        <v>36</v>
      </c>
      <c r="AX332" s="13" t="s">
        <v>75</v>
      </c>
      <c r="AY332" s="159" t="s">
        <v>218</v>
      </c>
    </row>
    <row r="333" spans="2:65" s="14" customFormat="1" ht="11.25">
      <c r="B333" s="165"/>
      <c r="D333" s="146" t="s">
        <v>230</v>
      </c>
      <c r="E333" s="166" t="s">
        <v>3109</v>
      </c>
      <c r="F333" s="167" t="s">
        <v>235</v>
      </c>
      <c r="H333" s="168">
        <v>17.024999999999999</v>
      </c>
      <c r="I333" s="169"/>
      <c r="L333" s="165"/>
      <c r="M333" s="170"/>
      <c r="T333" s="171"/>
      <c r="AT333" s="166" t="s">
        <v>230</v>
      </c>
      <c r="AU333" s="166" t="s">
        <v>85</v>
      </c>
      <c r="AV333" s="14" t="s">
        <v>224</v>
      </c>
      <c r="AW333" s="14" t="s">
        <v>36</v>
      </c>
      <c r="AX333" s="14" t="s">
        <v>83</v>
      </c>
      <c r="AY333" s="166" t="s">
        <v>218</v>
      </c>
    </row>
    <row r="334" spans="2:65" s="1" customFormat="1" ht="11.25">
      <c r="B334" s="33"/>
      <c r="D334" s="146" t="s">
        <v>247</v>
      </c>
      <c r="F334" s="172" t="s">
        <v>3279</v>
      </c>
      <c r="L334" s="33"/>
      <c r="M334" s="149"/>
      <c r="T334" s="54"/>
      <c r="AU334" s="18" t="s">
        <v>85</v>
      </c>
    </row>
    <row r="335" spans="2:65" s="1" customFormat="1" ht="11.25">
      <c r="B335" s="33"/>
      <c r="D335" s="146" t="s">
        <v>247</v>
      </c>
      <c r="F335" s="173" t="s">
        <v>3169</v>
      </c>
      <c r="H335" s="174">
        <v>0</v>
      </c>
      <c r="L335" s="33"/>
      <c r="M335" s="149"/>
      <c r="T335" s="54"/>
      <c r="AU335" s="18" t="s">
        <v>85</v>
      </c>
    </row>
    <row r="336" spans="2:65" s="1" customFormat="1" ht="11.25">
      <c r="B336" s="33"/>
      <c r="D336" s="146" t="s">
        <v>247</v>
      </c>
      <c r="F336" s="173" t="s">
        <v>3219</v>
      </c>
      <c r="H336" s="174">
        <v>6.5570000000000004</v>
      </c>
      <c r="L336" s="33"/>
      <c r="M336" s="149"/>
      <c r="T336" s="54"/>
      <c r="AU336" s="18" t="s">
        <v>85</v>
      </c>
    </row>
    <row r="337" spans="2:65" s="1" customFormat="1" ht="11.25">
      <c r="B337" s="33"/>
      <c r="D337" s="146" t="s">
        <v>247</v>
      </c>
      <c r="F337" s="173" t="s">
        <v>3220</v>
      </c>
      <c r="H337" s="174">
        <v>0.11</v>
      </c>
      <c r="L337" s="33"/>
      <c r="M337" s="149"/>
      <c r="T337" s="54"/>
      <c r="AU337" s="18" t="s">
        <v>85</v>
      </c>
    </row>
    <row r="338" spans="2:65" s="1" customFormat="1" ht="11.25">
      <c r="B338" s="33"/>
      <c r="D338" s="146" t="s">
        <v>247</v>
      </c>
      <c r="F338" s="173" t="s">
        <v>3221</v>
      </c>
      <c r="H338" s="174">
        <v>0.188</v>
      </c>
      <c r="L338" s="33"/>
      <c r="M338" s="149"/>
      <c r="T338" s="54"/>
      <c r="AU338" s="18" t="s">
        <v>85</v>
      </c>
    </row>
    <row r="339" spans="2:65" s="1" customFormat="1" ht="11.25">
      <c r="B339" s="33"/>
      <c r="D339" s="146" t="s">
        <v>247</v>
      </c>
      <c r="F339" s="173" t="s">
        <v>3222</v>
      </c>
      <c r="H339" s="174">
        <v>3.9E-2</v>
      </c>
      <c r="L339" s="33"/>
      <c r="M339" s="149"/>
      <c r="T339" s="54"/>
      <c r="AU339" s="18" t="s">
        <v>85</v>
      </c>
    </row>
    <row r="340" spans="2:65" s="1" customFormat="1" ht="11.25">
      <c r="B340" s="33"/>
      <c r="D340" s="146" t="s">
        <v>247</v>
      </c>
      <c r="F340" s="173" t="s">
        <v>3223</v>
      </c>
      <c r="H340" s="174">
        <v>0</v>
      </c>
      <c r="L340" s="33"/>
      <c r="M340" s="149"/>
      <c r="T340" s="54"/>
      <c r="AU340" s="18" t="s">
        <v>85</v>
      </c>
    </row>
    <row r="341" spans="2:65" s="1" customFormat="1" ht="11.25">
      <c r="B341" s="33"/>
      <c r="D341" s="146" t="s">
        <v>247</v>
      </c>
      <c r="F341" s="173" t="s">
        <v>3178</v>
      </c>
      <c r="H341" s="174">
        <v>5.5E-2</v>
      </c>
      <c r="L341" s="33"/>
      <c r="M341" s="149"/>
      <c r="T341" s="54"/>
      <c r="AU341" s="18" t="s">
        <v>85</v>
      </c>
    </row>
    <row r="342" spans="2:65" s="1" customFormat="1" ht="11.25">
      <c r="B342" s="33"/>
      <c r="D342" s="146" t="s">
        <v>247</v>
      </c>
      <c r="F342" s="173" t="s">
        <v>235</v>
      </c>
      <c r="H342" s="174">
        <v>6.9489999999999998</v>
      </c>
      <c r="L342" s="33"/>
      <c r="M342" s="149"/>
      <c r="T342" s="54"/>
      <c r="AU342" s="18" t="s">
        <v>85</v>
      </c>
    </row>
    <row r="343" spans="2:65" s="1" customFormat="1" ht="16.5" customHeight="1">
      <c r="B343" s="33"/>
      <c r="C343" s="133" t="s">
        <v>783</v>
      </c>
      <c r="D343" s="133" t="s">
        <v>220</v>
      </c>
      <c r="E343" s="134" t="s">
        <v>505</v>
      </c>
      <c r="F343" s="135" t="s">
        <v>506</v>
      </c>
      <c r="G343" s="136" t="s">
        <v>181</v>
      </c>
      <c r="H343" s="137">
        <v>0.64600000000000002</v>
      </c>
      <c r="I343" s="138"/>
      <c r="J343" s="139">
        <f>ROUND(I343*H343,2)</f>
        <v>0</v>
      </c>
      <c r="K343" s="135" t="s">
        <v>19</v>
      </c>
      <c r="L343" s="33"/>
      <c r="M343" s="140" t="s">
        <v>19</v>
      </c>
      <c r="N343" s="141" t="s">
        <v>46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224</v>
      </c>
      <c r="AT343" s="144" t="s">
        <v>220</v>
      </c>
      <c r="AU343" s="144" t="s">
        <v>85</v>
      </c>
      <c r="AY343" s="18" t="s">
        <v>218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8" t="s">
        <v>83</v>
      </c>
      <c r="BK343" s="145">
        <f>ROUND(I343*H343,2)</f>
        <v>0</v>
      </c>
      <c r="BL343" s="18" t="s">
        <v>224</v>
      </c>
      <c r="BM343" s="144" t="s">
        <v>3280</v>
      </c>
    </row>
    <row r="344" spans="2:65" s="1" customFormat="1" ht="11.25">
      <c r="B344" s="33"/>
      <c r="D344" s="146" t="s">
        <v>226</v>
      </c>
      <c r="F344" s="147" t="s">
        <v>506</v>
      </c>
      <c r="I344" s="148"/>
      <c r="L344" s="33"/>
      <c r="M344" s="149"/>
      <c r="T344" s="54"/>
      <c r="AT344" s="18" t="s">
        <v>226</v>
      </c>
      <c r="AU344" s="18" t="s">
        <v>85</v>
      </c>
    </row>
    <row r="345" spans="2:65" s="13" customFormat="1" ht="11.25">
      <c r="B345" s="158"/>
      <c r="D345" s="146" t="s">
        <v>230</v>
      </c>
      <c r="E345" s="159" t="s">
        <v>19</v>
      </c>
      <c r="F345" s="160" t="s">
        <v>179</v>
      </c>
      <c r="H345" s="161">
        <v>0.64600000000000002</v>
      </c>
      <c r="I345" s="162"/>
      <c r="L345" s="158"/>
      <c r="M345" s="163"/>
      <c r="T345" s="164"/>
      <c r="AT345" s="159" t="s">
        <v>230</v>
      </c>
      <c r="AU345" s="159" t="s">
        <v>85</v>
      </c>
      <c r="AV345" s="13" t="s">
        <v>85</v>
      </c>
      <c r="AW345" s="13" t="s">
        <v>36</v>
      </c>
      <c r="AX345" s="13" t="s">
        <v>83</v>
      </c>
      <c r="AY345" s="159" t="s">
        <v>218</v>
      </c>
    </row>
    <row r="346" spans="2:65" s="1" customFormat="1" ht="11.25">
      <c r="B346" s="33"/>
      <c r="D346" s="146" t="s">
        <v>247</v>
      </c>
      <c r="F346" s="172" t="s">
        <v>450</v>
      </c>
      <c r="L346" s="33"/>
      <c r="M346" s="149"/>
      <c r="T346" s="54"/>
      <c r="AU346" s="18" t="s">
        <v>85</v>
      </c>
    </row>
    <row r="347" spans="2:65" s="1" customFormat="1" ht="11.25">
      <c r="B347" s="33"/>
      <c r="D347" s="146" t="s">
        <v>247</v>
      </c>
      <c r="F347" s="173" t="s">
        <v>3262</v>
      </c>
      <c r="H347" s="174">
        <v>0</v>
      </c>
      <c r="L347" s="33"/>
      <c r="M347" s="149"/>
      <c r="T347" s="54"/>
      <c r="AU347" s="18" t="s">
        <v>85</v>
      </c>
    </row>
    <row r="348" spans="2:65" s="1" customFormat="1" ht="11.25">
      <c r="B348" s="33"/>
      <c r="D348" s="146" t="s">
        <v>247</v>
      </c>
      <c r="F348" s="173" t="s">
        <v>3263</v>
      </c>
      <c r="H348" s="174">
        <v>0.64600000000000002</v>
      </c>
      <c r="L348" s="33"/>
      <c r="M348" s="149"/>
      <c r="T348" s="54"/>
      <c r="AU348" s="18" t="s">
        <v>85</v>
      </c>
    </row>
    <row r="349" spans="2:65" s="1" customFormat="1" ht="11.25">
      <c r="B349" s="33"/>
      <c r="D349" s="146" t="s">
        <v>247</v>
      </c>
      <c r="F349" s="173" t="s">
        <v>235</v>
      </c>
      <c r="H349" s="174">
        <v>0.64600000000000002</v>
      </c>
      <c r="L349" s="33"/>
      <c r="M349" s="149"/>
      <c r="T349" s="54"/>
      <c r="AU349" s="18" t="s">
        <v>85</v>
      </c>
    </row>
    <row r="350" spans="2:65" s="11" customFormat="1" ht="22.9" customHeight="1">
      <c r="B350" s="121"/>
      <c r="D350" s="122" t="s">
        <v>74</v>
      </c>
      <c r="E350" s="131" t="s">
        <v>508</v>
      </c>
      <c r="F350" s="131" t="s">
        <v>509</v>
      </c>
      <c r="I350" s="124"/>
      <c r="J350" s="132">
        <f>BK350</f>
        <v>0</v>
      </c>
      <c r="L350" s="121"/>
      <c r="M350" s="126"/>
      <c r="P350" s="127">
        <f>SUM(P351:P353)</f>
        <v>0</v>
      </c>
      <c r="R350" s="127">
        <f>SUM(R351:R353)</f>
        <v>0</v>
      </c>
      <c r="T350" s="128">
        <f>SUM(T351:T353)</f>
        <v>0</v>
      </c>
      <c r="AR350" s="122" t="s">
        <v>83</v>
      </c>
      <c r="AT350" s="129" t="s">
        <v>74</v>
      </c>
      <c r="AU350" s="129" t="s">
        <v>83</v>
      </c>
      <c r="AY350" s="122" t="s">
        <v>218</v>
      </c>
      <c r="BK350" s="130">
        <f>SUM(BK351:BK353)</f>
        <v>0</v>
      </c>
    </row>
    <row r="351" spans="2:65" s="1" customFormat="1" ht="16.5" customHeight="1">
      <c r="B351" s="33"/>
      <c r="C351" s="133" t="s">
        <v>810</v>
      </c>
      <c r="D351" s="133" t="s">
        <v>220</v>
      </c>
      <c r="E351" s="134" t="s">
        <v>873</v>
      </c>
      <c r="F351" s="135" t="s">
        <v>874</v>
      </c>
      <c r="G351" s="136" t="s">
        <v>181</v>
      </c>
      <c r="H351" s="137">
        <v>0.48899999999999999</v>
      </c>
      <c r="I351" s="138"/>
      <c r="J351" s="139">
        <f>ROUND(I351*H351,2)</f>
        <v>0</v>
      </c>
      <c r="K351" s="135" t="s">
        <v>223</v>
      </c>
      <c r="L351" s="33"/>
      <c r="M351" s="140" t="s">
        <v>19</v>
      </c>
      <c r="N351" s="141" t="s">
        <v>46</v>
      </c>
      <c r="P351" s="142">
        <f>O351*H351</f>
        <v>0</v>
      </c>
      <c r="Q351" s="142">
        <v>0</v>
      </c>
      <c r="R351" s="142">
        <f>Q351*H351</f>
        <v>0</v>
      </c>
      <c r="S351" s="142">
        <v>0</v>
      </c>
      <c r="T351" s="143">
        <f>S351*H351</f>
        <v>0</v>
      </c>
      <c r="AR351" s="144" t="s">
        <v>224</v>
      </c>
      <c r="AT351" s="144" t="s">
        <v>220</v>
      </c>
      <c r="AU351" s="144" t="s">
        <v>85</v>
      </c>
      <c r="AY351" s="18" t="s">
        <v>218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8" t="s">
        <v>83</v>
      </c>
      <c r="BK351" s="145">
        <f>ROUND(I351*H351,2)</f>
        <v>0</v>
      </c>
      <c r="BL351" s="18" t="s">
        <v>224</v>
      </c>
      <c r="BM351" s="144" t="s">
        <v>3281</v>
      </c>
    </row>
    <row r="352" spans="2:65" s="1" customFormat="1" ht="11.25">
      <c r="B352" s="33"/>
      <c r="D352" s="146" t="s">
        <v>226</v>
      </c>
      <c r="F352" s="147" t="s">
        <v>876</v>
      </c>
      <c r="I352" s="148"/>
      <c r="L352" s="33"/>
      <c r="M352" s="149"/>
      <c r="T352" s="54"/>
      <c r="AT352" s="18" t="s">
        <v>226</v>
      </c>
      <c r="AU352" s="18" t="s">
        <v>85</v>
      </c>
    </row>
    <row r="353" spans="2:65" s="1" customFormat="1" ht="11.25">
      <c r="B353" s="33"/>
      <c r="D353" s="150" t="s">
        <v>228</v>
      </c>
      <c r="F353" s="151" t="s">
        <v>877</v>
      </c>
      <c r="I353" s="148"/>
      <c r="L353" s="33"/>
      <c r="M353" s="149"/>
      <c r="T353" s="54"/>
      <c r="AT353" s="18" t="s">
        <v>228</v>
      </c>
      <c r="AU353" s="18" t="s">
        <v>85</v>
      </c>
    </row>
    <row r="354" spans="2:65" s="11" customFormat="1" ht="25.9" customHeight="1">
      <c r="B354" s="121"/>
      <c r="D354" s="122" t="s">
        <v>74</v>
      </c>
      <c r="E354" s="123" t="s">
        <v>516</v>
      </c>
      <c r="F354" s="123" t="s">
        <v>517</v>
      </c>
      <c r="I354" s="124"/>
      <c r="J354" s="125">
        <f>BK354</f>
        <v>0</v>
      </c>
      <c r="L354" s="121"/>
      <c r="M354" s="126"/>
      <c r="P354" s="127">
        <f>P355</f>
        <v>0</v>
      </c>
      <c r="R354" s="127">
        <f>R355</f>
        <v>1.6959999999999999E-2</v>
      </c>
      <c r="T354" s="128">
        <f>T355</f>
        <v>0.646957</v>
      </c>
      <c r="AR354" s="122" t="s">
        <v>85</v>
      </c>
      <c r="AT354" s="129" t="s">
        <v>74</v>
      </c>
      <c r="AU354" s="129" t="s">
        <v>75</v>
      </c>
      <c r="AY354" s="122" t="s">
        <v>218</v>
      </c>
      <c r="BK354" s="130">
        <f>BK355</f>
        <v>0</v>
      </c>
    </row>
    <row r="355" spans="2:65" s="11" customFormat="1" ht="22.9" customHeight="1">
      <c r="B355" s="121"/>
      <c r="D355" s="122" t="s">
        <v>74</v>
      </c>
      <c r="E355" s="131" t="s">
        <v>518</v>
      </c>
      <c r="F355" s="131" t="s">
        <v>519</v>
      </c>
      <c r="I355" s="124"/>
      <c r="J355" s="132">
        <f>BK355</f>
        <v>0</v>
      </c>
      <c r="L355" s="121"/>
      <c r="M355" s="126"/>
      <c r="P355" s="127">
        <f>SUM(P356:P381)</f>
        <v>0</v>
      </c>
      <c r="R355" s="127">
        <f>SUM(R356:R381)</f>
        <v>1.6959999999999999E-2</v>
      </c>
      <c r="T355" s="128">
        <f>SUM(T356:T381)</f>
        <v>0.646957</v>
      </c>
      <c r="AR355" s="122" t="s">
        <v>85</v>
      </c>
      <c r="AT355" s="129" t="s">
        <v>74</v>
      </c>
      <c r="AU355" s="129" t="s">
        <v>83</v>
      </c>
      <c r="AY355" s="122" t="s">
        <v>218</v>
      </c>
      <c r="BK355" s="130">
        <f>SUM(BK356:BK381)</f>
        <v>0</v>
      </c>
    </row>
    <row r="356" spans="2:65" s="1" customFormat="1" ht="16.5" customHeight="1">
      <c r="B356" s="33"/>
      <c r="C356" s="133" t="s">
        <v>815</v>
      </c>
      <c r="D356" s="133" t="s">
        <v>220</v>
      </c>
      <c r="E356" s="134" t="s">
        <v>2121</v>
      </c>
      <c r="F356" s="135" t="s">
        <v>2122</v>
      </c>
      <c r="G356" s="136" t="s">
        <v>161</v>
      </c>
      <c r="H356" s="137">
        <v>16</v>
      </c>
      <c r="I356" s="138"/>
      <c r="J356" s="139">
        <f>ROUND(I356*H356,2)</f>
        <v>0</v>
      </c>
      <c r="K356" s="135" t="s">
        <v>223</v>
      </c>
      <c r="L356" s="33"/>
      <c r="M356" s="140" t="s">
        <v>19</v>
      </c>
      <c r="N356" s="141" t="s">
        <v>46</v>
      </c>
      <c r="P356" s="142">
        <f>O356*H356</f>
        <v>0</v>
      </c>
      <c r="Q356" s="142">
        <v>6.0000000000000002E-5</v>
      </c>
      <c r="R356" s="142">
        <f>Q356*H356</f>
        <v>9.6000000000000002E-4</v>
      </c>
      <c r="S356" s="142">
        <v>0</v>
      </c>
      <c r="T356" s="143">
        <f>S356*H356</f>
        <v>0</v>
      </c>
      <c r="AR356" s="144" t="s">
        <v>375</v>
      </c>
      <c r="AT356" s="144" t="s">
        <v>220</v>
      </c>
      <c r="AU356" s="144" t="s">
        <v>85</v>
      </c>
      <c r="AY356" s="18" t="s">
        <v>218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8" t="s">
        <v>83</v>
      </c>
      <c r="BK356" s="145">
        <f>ROUND(I356*H356,2)</f>
        <v>0</v>
      </c>
      <c r="BL356" s="18" t="s">
        <v>375</v>
      </c>
      <c r="BM356" s="144" t="s">
        <v>3282</v>
      </c>
    </row>
    <row r="357" spans="2:65" s="1" customFormat="1" ht="11.25">
      <c r="B357" s="33"/>
      <c r="D357" s="146" t="s">
        <v>226</v>
      </c>
      <c r="F357" s="147" t="s">
        <v>2124</v>
      </c>
      <c r="I357" s="148"/>
      <c r="L357" s="33"/>
      <c r="M357" s="149"/>
      <c r="T357" s="54"/>
      <c r="AT357" s="18" t="s">
        <v>226</v>
      </c>
      <c r="AU357" s="18" t="s">
        <v>85</v>
      </c>
    </row>
    <row r="358" spans="2:65" s="1" customFormat="1" ht="11.25">
      <c r="B358" s="33"/>
      <c r="D358" s="150" t="s">
        <v>228</v>
      </c>
      <c r="F358" s="151" t="s">
        <v>2125</v>
      </c>
      <c r="I358" s="148"/>
      <c r="L358" s="33"/>
      <c r="M358" s="149"/>
      <c r="T358" s="54"/>
      <c r="AT358" s="18" t="s">
        <v>228</v>
      </c>
      <c r="AU358" s="18" t="s">
        <v>85</v>
      </c>
    </row>
    <row r="359" spans="2:65" s="13" customFormat="1" ht="11.25">
      <c r="B359" s="158"/>
      <c r="D359" s="146" t="s">
        <v>230</v>
      </c>
      <c r="E359" s="159" t="s">
        <v>19</v>
      </c>
      <c r="F359" s="160" t="s">
        <v>3119</v>
      </c>
      <c r="H359" s="161">
        <v>16</v>
      </c>
      <c r="I359" s="162"/>
      <c r="L359" s="158"/>
      <c r="M359" s="163"/>
      <c r="T359" s="164"/>
      <c r="AT359" s="159" t="s">
        <v>230</v>
      </c>
      <c r="AU359" s="159" t="s">
        <v>85</v>
      </c>
      <c r="AV359" s="13" t="s">
        <v>85</v>
      </c>
      <c r="AW359" s="13" t="s">
        <v>36</v>
      </c>
      <c r="AX359" s="13" t="s">
        <v>83</v>
      </c>
      <c r="AY359" s="159" t="s">
        <v>218</v>
      </c>
    </row>
    <row r="360" spans="2:65" s="1" customFormat="1" ht="11.25">
      <c r="B360" s="33"/>
      <c r="D360" s="146" t="s">
        <v>247</v>
      </c>
      <c r="F360" s="172" t="s">
        <v>3183</v>
      </c>
      <c r="L360" s="33"/>
      <c r="M360" s="149"/>
      <c r="T360" s="54"/>
      <c r="AU360" s="18" t="s">
        <v>85</v>
      </c>
    </row>
    <row r="361" spans="2:65" s="1" customFormat="1" ht="11.25">
      <c r="B361" s="33"/>
      <c r="D361" s="146" t="s">
        <v>247</v>
      </c>
      <c r="F361" s="173" t="s">
        <v>3184</v>
      </c>
      <c r="H361" s="174">
        <v>0</v>
      </c>
      <c r="L361" s="33"/>
      <c r="M361" s="149"/>
      <c r="T361" s="54"/>
      <c r="AU361" s="18" t="s">
        <v>85</v>
      </c>
    </row>
    <row r="362" spans="2:65" s="1" customFormat="1" ht="11.25">
      <c r="B362" s="33"/>
      <c r="D362" s="146" t="s">
        <v>247</v>
      </c>
      <c r="F362" s="173" t="s">
        <v>3185</v>
      </c>
      <c r="H362" s="174">
        <v>16</v>
      </c>
      <c r="L362" s="33"/>
      <c r="M362" s="149"/>
      <c r="T362" s="54"/>
      <c r="AU362" s="18" t="s">
        <v>85</v>
      </c>
    </row>
    <row r="363" spans="2:65" s="1" customFormat="1" ht="11.25">
      <c r="B363" s="33"/>
      <c r="D363" s="146" t="s">
        <v>247</v>
      </c>
      <c r="F363" s="173" t="s">
        <v>235</v>
      </c>
      <c r="H363" s="174">
        <v>16</v>
      </c>
      <c r="L363" s="33"/>
      <c r="M363" s="149"/>
      <c r="T363" s="54"/>
      <c r="AU363" s="18" t="s">
        <v>85</v>
      </c>
    </row>
    <row r="364" spans="2:65" s="1" customFormat="1" ht="16.5" customHeight="1">
      <c r="B364" s="33"/>
      <c r="C364" s="186" t="s">
        <v>818</v>
      </c>
      <c r="D364" s="186" t="s">
        <v>638</v>
      </c>
      <c r="E364" s="187" t="s">
        <v>3283</v>
      </c>
      <c r="F364" s="188" t="s">
        <v>3284</v>
      </c>
      <c r="G364" s="189" t="s">
        <v>161</v>
      </c>
      <c r="H364" s="190">
        <v>16</v>
      </c>
      <c r="I364" s="191"/>
      <c r="J364" s="192">
        <f>ROUND(I364*H364,2)</f>
        <v>0</v>
      </c>
      <c r="K364" s="188" t="s">
        <v>19</v>
      </c>
      <c r="L364" s="193"/>
      <c r="M364" s="194" t="s">
        <v>19</v>
      </c>
      <c r="N364" s="195" t="s">
        <v>46</v>
      </c>
      <c r="P364" s="142">
        <f>O364*H364</f>
        <v>0</v>
      </c>
      <c r="Q364" s="142">
        <v>1E-3</v>
      </c>
      <c r="R364" s="142">
        <f>Q364*H364</f>
        <v>1.6E-2</v>
      </c>
      <c r="S364" s="142">
        <v>0</v>
      </c>
      <c r="T364" s="143">
        <f>S364*H364</f>
        <v>0</v>
      </c>
      <c r="AR364" s="144" t="s">
        <v>510</v>
      </c>
      <c r="AT364" s="144" t="s">
        <v>638</v>
      </c>
      <c r="AU364" s="144" t="s">
        <v>85</v>
      </c>
      <c r="AY364" s="18" t="s">
        <v>218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8" t="s">
        <v>83</v>
      </c>
      <c r="BK364" s="145">
        <f>ROUND(I364*H364,2)</f>
        <v>0</v>
      </c>
      <c r="BL364" s="18" t="s">
        <v>375</v>
      </c>
      <c r="BM364" s="144" t="s">
        <v>3285</v>
      </c>
    </row>
    <row r="365" spans="2:65" s="1" customFormat="1" ht="11.25">
      <c r="B365" s="33"/>
      <c r="D365" s="146" t="s">
        <v>226</v>
      </c>
      <c r="F365" s="147" t="s">
        <v>3286</v>
      </c>
      <c r="I365" s="148"/>
      <c r="L365" s="33"/>
      <c r="M365" s="149"/>
      <c r="T365" s="54"/>
      <c r="AT365" s="18" t="s">
        <v>226</v>
      </c>
      <c r="AU365" s="18" t="s">
        <v>85</v>
      </c>
    </row>
    <row r="366" spans="2:65" s="1" customFormat="1" ht="19.5">
      <c r="B366" s="33"/>
      <c r="D366" s="146" t="s">
        <v>276</v>
      </c>
      <c r="F366" s="175" t="s">
        <v>3287</v>
      </c>
      <c r="I366" s="148"/>
      <c r="L366" s="33"/>
      <c r="M366" s="149"/>
      <c r="T366" s="54"/>
      <c r="AT366" s="18" t="s">
        <v>276</v>
      </c>
      <c r="AU366" s="18" t="s">
        <v>85</v>
      </c>
    </row>
    <row r="367" spans="2:65" s="12" customFormat="1" ht="11.25">
      <c r="B367" s="152"/>
      <c r="D367" s="146" t="s">
        <v>230</v>
      </c>
      <c r="E367" s="153" t="s">
        <v>19</v>
      </c>
      <c r="F367" s="154" t="s">
        <v>3184</v>
      </c>
      <c r="H367" s="153" t="s">
        <v>19</v>
      </c>
      <c r="I367" s="155"/>
      <c r="L367" s="152"/>
      <c r="M367" s="156"/>
      <c r="T367" s="157"/>
      <c r="AT367" s="153" t="s">
        <v>230</v>
      </c>
      <c r="AU367" s="153" t="s">
        <v>85</v>
      </c>
      <c r="AV367" s="12" t="s">
        <v>83</v>
      </c>
      <c r="AW367" s="12" t="s">
        <v>36</v>
      </c>
      <c r="AX367" s="12" t="s">
        <v>75</v>
      </c>
      <c r="AY367" s="153" t="s">
        <v>218</v>
      </c>
    </row>
    <row r="368" spans="2:65" s="13" customFormat="1" ht="11.25">
      <c r="B368" s="158"/>
      <c r="D368" s="146" t="s">
        <v>230</v>
      </c>
      <c r="E368" s="159" t="s">
        <v>19</v>
      </c>
      <c r="F368" s="160" t="s">
        <v>3185</v>
      </c>
      <c r="H368" s="161">
        <v>16</v>
      </c>
      <c r="I368" s="162"/>
      <c r="L368" s="158"/>
      <c r="M368" s="163"/>
      <c r="T368" s="164"/>
      <c r="AT368" s="159" t="s">
        <v>230</v>
      </c>
      <c r="AU368" s="159" t="s">
        <v>85</v>
      </c>
      <c r="AV368" s="13" t="s">
        <v>85</v>
      </c>
      <c r="AW368" s="13" t="s">
        <v>36</v>
      </c>
      <c r="AX368" s="13" t="s">
        <v>75</v>
      </c>
      <c r="AY368" s="159" t="s">
        <v>218</v>
      </c>
    </row>
    <row r="369" spans="2:65" s="14" customFormat="1" ht="11.25">
      <c r="B369" s="165"/>
      <c r="D369" s="146" t="s">
        <v>230</v>
      </c>
      <c r="E369" s="166" t="s">
        <v>3119</v>
      </c>
      <c r="F369" s="167" t="s">
        <v>235</v>
      </c>
      <c r="H369" s="168">
        <v>16</v>
      </c>
      <c r="I369" s="169"/>
      <c r="L369" s="165"/>
      <c r="M369" s="170"/>
      <c r="T369" s="171"/>
      <c r="AT369" s="166" t="s">
        <v>230</v>
      </c>
      <c r="AU369" s="166" t="s">
        <v>85</v>
      </c>
      <c r="AV369" s="14" t="s">
        <v>224</v>
      </c>
      <c r="AW369" s="14" t="s">
        <v>36</v>
      </c>
      <c r="AX369" s="14" t="s">
        <v>83</v>
      </c>
      <c r="AY369" s="166" t="s">
        <v>218</v>
      </c>
    </row>
    <row r="370" spans="2:65" s="1" customFormat="1" ht="16.5" customHeight="1">
      <c r="B370" s="33"/>
      <c r="C370" s="133" t="s">
        <v>823</v>
      </c>
      <c r="D370" s="133" t="s">
        <v>220</v>
      </c>
      <c r="E370" s="134" t="s">
        <v>3288</v>
      </c>
      <c r="F370" s="135" t="s">
        <v>3289</v>
      </c>
      <c r="G370" s="136" t="s">
        <v>161</v>
      </c>
      <c r="H370" s="137">
        <v>645.95699999999999</v>
      </c>
      <c r="I370" s="138"/>
      <c r="J370" s="139">
        <f>ROUND(I370*H370,2)</f>
        <v>0</v>
      </c>
      <c r="K370" s="135" t="s">
        <v>223</v>
      </c>
      <c r="L370" s="33"/>
      <c r="M370" s="140" t="s">
        <v>19</v>
      </c>
      <c r="N370" s="141" t="s">
        <v>46</v>
      </c>
      <c r="P370" s="142">
        <f>O370*H370</f>
        <v>0</v>
      </c>
      <c r="Q370" s="142">
        <v>0</v>
      </c>
      <c r="R370" s="142">
        <f>Q370*H370</f>
        <v>0</v>
      </c>
      <c r="S370" s="142">
        <v>1E-3</v>
      </c>
      <c r="T370" s="143">
        <f>S370*H370</f>
        <v>0.645957</v>
      </c>
      <c r="AR370" s="144" t="s">
        <v>375</v>
      </c>
      <c r="AT370" s="144" t="s">
        <v>220</v>
      </c>
      <c r="AU370" s="144" t="s">
        <v>85</v>
      </c>
      <c r="AY370" s="18" t="s">
        <v>218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8" t="s">
        <v>83</v>
      </c>
      <c r="BK370" s="145">
        <f>ROUND(I370*H370,2)</f>
        <v>0</v>
      </c>
      <c r="BL370" s="18" t="s">
        <v>375</v>
      </c>
      <c r="BM370" s="144" t="s">
        <v>3290</v>
      </c>
    </row>
    <row r="371" spans="2:65" s="1" customFormat="1" ht="11.25">
      <c r="B371" s="33"/>
      <c r="D371" s="146" t="s">
        <v>226</v>
      </c>
      <c r="F371" s="147" t="s">
        <v>3291</v>
      </c>
      <c r="I371" s="148"/>
      <c r="L371" s="33"/>
      <c r="M371" s="149"/>
      <c r="T371" s="54"/>
      <c r="AT371" s="18" t="s">
        <v>226</v>
      </c>
      <c r="AU371" s="18" t="s">
        <v>85</v>
      </c>
    </row>
    <row r="372" spans="2:65" s="1" customFormat="1" ht="11.25">
      <c r="B372" s="33"/>
      <c r="D372" s="150" t="s">
        <v>228</v>
      </c>
      <c r="F372" s="151" t="s">
        <v>3292</v>
      </c>
      <c r="I372" s="148"/>
      <c r="L372" s="33"/>
      <c r="M372" s="149"/>
      <c r="T372" s="54"/>
      <c r="AT372" s="18" t="s">
        <v>228</v>
      </c>
      <c r="AU372" s="18" t="s">
        <v>85</v>
      </c>
    </row>
    <row r="373" spans="2:65" s="12" customFormat="1" ht="11.25">
      <c r="B373" s="152"/>
      <c r="D373" s="146" t="s">
        <v>230</v>
      </c>
      <c r="E373" s="153" t="s">
        <v>19</v>
      </c>
      <c r="F373" s="154" t="s">
        <v>3211</v>
      </c>
      <c r="H373" s="153" t="s">
        <v>19</v>
      </c>
      <c r="I373" s="155"/>
      <c r="L373" s="152"/>
      <c r="M373" s="156"/>
      <c r="T373" s="157"/>
      <c r="AT373" s="153" t="s">
        <v>230</v>
      </c>
      <c r="AU373" s="153" t="s">
        <v>85</v>
      </c>
      <c r="AV373" s="12" t="s">
        <v>83</v>
      </c>
      <c r="AW373" s="12" t="s">
        <v>36</v>
      </c>
      <c r="AX373" s="12" t="s">
        <v>75</v>
      </c>
      <c r="AY373" s="153" t="s">
        <v>218</v>
      </c>
    </row>
    <row r="374" spans="2:65" s="13" customFormat="1" ht="11.25">
      <c r="B374" s="158"/>
      <c r="D374" s="146" t="s">
        <v>230</v>
      </c>
      <c r="E374" s="159" t="s">
        <v>19</v>
      </c>
      <c r="F374" s="160" t="s">
        <v>3267</v>
      </c>
      <c r="H374" s="161">
        <v>581.33000000000004</v>
      </c>
      <c r="I374" s="162"/>
      <c r="L374" s="158"/>
      <c r="M374" s="163"/>
      <c r="T374" s="164"/>
      <c r="AT374" s="159" t="s">
        <v>230</v>
      </c>
      <c r="AU374" s="159" t="s">
        <v>85</v>
      </c>
      <c r="AV374" s="13" t="s">
        <v>85</v>
      </c>
      <c r="AW374" s="13" t="s">
        <v>36</v>
      </c>
      <c r="AX374" s="13" t="s">
        <v>75</v>
      </c>
      <c r="AY374" s="159" t="s">
        <v>218</v>
      </c>
    </row>
    <row r="375" spans="2:65" s="13" customFormat="1" ht="11.25">
      <c r="B375" s="158"/>
      <c r="D375" s="146" t="s">
        <v>230</v>
      </c>
      <c r="E375" s="159" t="s">
        <v>19</v>
      </c>
      <c r="F375" s="160" t="s">
        <v>3268</v>
      </c>
      <c r="H375" s="161">
        <v>64.626999999999995</v>
      </c>
      <c r="I375" s="162"/>
      <c r="L375" s="158"/>
      <c r="M375" s="163"/>
      <c r="T375" s="164"/>
      <c r="AT375" s="159" t="s">
        <v>230</v>
      </c>
      <c r="AU375" s="159" t="s">
        <v>85</v>
      </c>
      <c r="AV375" s="13" t="s">
        <v>85</v>
      </c>
      <c r="AW375" s="13" t="s">
        <v>36</v>
      </c>
      <c r="AX375" s="13" t="s">
        <v>75</v>
      </c>
      <c r="AY375" s="159" t="s">
        <v>218</v>
      </c>
    </row>
    <row r="376" spans="2:65" s="14" customFormat="1" ht="11.25">
      <c r="B376" s="165"/>
      <c r="D376" s="146" t="s">
        <v>230</v>
      </c>
      <c r="E376" s="166" t="s">
        <v>3112</v>
      </c>
      <c r="F376" s="167" t="s">
        <v>235</v>
      </c>
      <c r="H376" s="168">
        <v>645.95699999999999</v>
      </c>
      <c r="I376" s="169"/>
      <c r="L376" s="165"/>
      <c r="M376" s="170"/>
      <c r="T376" s="171"/>
      <c r="AT376" s="166" t="s">
        <v>230</v>
      </c>
      <c r="AU376" s="166" t="s">
        <v>85</v>
      </c>
      <c r="AV376" s="14" t="s">
        <v>224</v>
      </c>
      <c r="AW376" s="14" t="s">
        <v>36</v>
      </c>
      <c r="AX376" s="14" t="s">
        <v>83</v>
      </c>
      <c r="AY376" s="166" t="s">
        <v>218</v>
      </c>
    </row>
    <row r="377" spans="2:65" s="1" customFormat="1" ht="16.5" customHeight="1">
      <c r="B377" s="33"/>
      <c r="C377" s="133" t="s">
        <v>827</v>
      </c>
      <c r="D377" s="133" t="s">
        <v>220</v>
      </c>
      <c r="E377" s="134" t="s">
        <v>3293</v>
      </c>
      <c r="F377" s="135" t="s">
        <v>3294</v>
      </c>
      <c r="G377" s="136" t="s">
        <v>426</v>
      </c>
      <c r="H377" s="137">
        <v>1</v>
      </c>
      <c r="I377" s="138"/>
      <c r="J377" s="139">
        <f>ROUND(I377*H377,2)</f>
        <v>0</v>
      </c>
      <c r="K377" s="135" t="s">
        <v>19</v>
      </c>
      <c r="L377" s="33"/>
      <c r="M377" s="140" t="s">
        <v>19</v>
      </c>
      <c r="N377" s="141" t="s">
        <v>46</v>
      </c>
      <c r="P377" s="142">
        <f>O377*H377</f>
        <v>0</v>
      </c>
      <c r="Q377" s="142">
        <v>0</v>
      </c>
      <c r="R377" s="142">
        <f>Q377*H377</f>
        <v>0</v>
      </c>
      <c r="S377" s="142">
        <v>1E-3</v>
      </c>
      <c r="T377" s="143">
        <f>S377*H377</f>
        <v>1E-3</v>
      </c>
      <c r="AR377" s="144" t="s">
        <v>375</v>
      </c>
      <c r="AT377" s="144" t="s">
        <v>220</v>
      </c>
      <c r="AU377" s="144" t="s">
        <v>85</v>
      </c>
      <c r="AY377" s="18" t="s">
        <v>218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8" t="s">
        <v>83</v>
      </c>
      <c r="BK377" s="145">
        <f>ROUND(I377*H377,2)</f>
        <v>0</v>
      </c>
      <c r="BL377" s="18" t="s">
        <v>375</v>
      </c>
      <c r="BM377" s="144" t="s">
        <v>3295</v>
      </c>
    </row>
    <row r="378" spans="2:65" s="1" customFormat="1" ht="19.5">
      <c r="B378" s="33"/>
      <c r="D378" s="146" t="s">
        <v>226</v>
      </c>
      <c r="F378" s="147" t="s">
        <v>3296</v>
      </c>
      <c r="I378" s="148"/>
      <c r="L378" s="33"/>
      <c r="M378" s="149"/>
      <c r="T378" s="54"/>
      <c r="AT378" s="18" t="s">
        <v>226</v>
      </c>
      <c r="AU378" s="18" t="s">
        <v>85</v>
      </c>
    </row>
    <row r="379" spans="2:65" s="1" customFormat="1" ht="16.5" customHeight="1">
      <c r="B379" s="33"/>
      <c r="C379" s="133" t="s">
        <v>831</v>
      </c>
      <c r="D379" s="133" t="s">
        <v>220</v>
      </c>
      <c r="E379" s="134" t="s">
        <v>1488</v>
      </c>
      <c r="F379" s="135" t="s">
        <v>1489</v>
      </c>
      <c r="G379" s="136" t="s">
        <v>181</v>
      </c>
      <c r="H379" s="137">
        <v>1.7000000000000001E-2</v>
      </c>
      <c r="I379" s="138"/>
      <c r="J379" s="139">
        <f>ROUND(I379*H379,2)</f>
        <v>0</v>
      </c>
      <c r="K379" s="135" t="s">
        <v>223</v>
      </c>
      <c r="L379" s="33"/>
      <c r="M379" s="140" t="s">
        <v>19</v>
      </c>
      <c r="N379" s="141" t="s">
        <v>46</v>
      </c>
      <c r="P379" s="142">
        <f>O379*H379</f>
        <v>0</v>
      </c>
      <c r="Q379" s="142">
        <v>0</v>
      </c>
      <c r="R379" s="142">
        <f>Q379*H379</f>
        <v>0</v>
      </c>
      <c r="S379" s="142">
        <v>0</v>
      </c>
      <c r="T379" s="143">
        <f>S379*H379</f>
        <v>0</v>
      </c>
      <c r="AR379" s="144" t="s">
        <v>375</v>
      </c>
      <c r="AT379" s="144" t="s">
        <v>220</v>
      </c>
      <c r="AU379" s="144" t="s">
        <v>85</v>
      </c>
      <c r="AY379" s="18" t="s">
        <v>218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8" t="s">
        <v>83</v>
      </c>
      <c r="BK379" s="145">
        <f>ROUND(I379*H379,2)</f>
        <v>0</v>
      </c>
      <c r="BL379" s="18" t="s">
        <v>375</v>
      </c>
      <c r="BM379" s="144" t="s">
        <v>3297</v>
      </c>
    </row>
    <row r="380" spans="2:65" s="1" customFormat="1" ht="19.5">
      <c r="B380" s="33"/>
      <c r="D380" s="146" t="s">
        <v>226</v>
      </c>
      <c r="F380" s="147" t="s">
        <v>1491</v>
      </c>
      <c r="I380" s="148"/>
      <c r="L380" s="33"/>
      <c r="M380" s="149"/>
      <c r="T380" s="54"/>
      <c r="AT380" s="18" t="s">
        <v>226</v>
      </c>
      <c r="AU380" s="18" t="s">
        <v>85</v>
      </c>
    </row>
    <row r="381" spans="2:65" s="1" customFormat="1" ht="11.25">
      <c r="B381" s="33"/>
      <c r="D381" s="150" t="s">
        <v>228</v>
      </c>
      <c r="F381" s="151" t="s">
        <v>1492</v>
      </c>
      <c r="I381" s="148"/>
      <c r="L381" s="33"/>
      <c r="M381" s="198"/>
      <c r="N381" s="199"/>
      <c r="O381" s="199"/>
      <c r="P381" s="199"/>
      <c r="Q381" s="199"/>
      <c r="R381" s="199"/>
      <c r="S381" s="199"/>
      <c r="T381" s="200"/>
      <c r="AT381" s="18" t="s">
        <v>228</v>
      </c>
      <c r="AU381" s="18" t="s">
        <v>85</v>
      </c>
    </row>
    <row r="382" spans="2:65" s="1" customFormat="1" ht="6.95" customHeight="1">
      <c r="B382" s="42"/>
      <c r="C382" s="43"/>
      <c r="D382" s="43"/>
      <c r="E382" s="43"/>
      <c r="F382" s="43"/>
      <c r="G382" s="43"/>
      <c r="H382" s="43"/>
      <c r="I382" s="43"/>
      <c r="J382" s="43"/>
      <c r="K382" s="43"/>
      <c r="L382" s="33"/>
    </row>
  </sheetData>
  <sheetProtection algorithmName="SHA-512" hashValue="nGyxY5uQO1ekBqBMYlMVsFYrTtNSGtrA04CTj3aXww1OCa7ubdC5/jwlG4kWYDYQwhJwofzG74BCtMKvKgPdNg==" saltValue="2kDB3eRtl/mdfcIeapPPk0DUMq2JViZw/eMKWRPlig1fghqywgtI4BSOtCfQFJXXrfiLbfkBoar1upMyBLsrIw==" spinCount="100000" sheet="1" objects="1" scenarios="1" formatColumns="0" formatRows="0" autoFilter="0"/>
  <autoFilter ref="C92:K381" xr:uid="{00000000-0009-0000-0000-00000F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 xr:uid="{00000000-0004-0000-0F00-000000000000}"/>
    <hyperlink ref="F102" r:id="rId2" xr:uid="{00000000-0004-0000-0F00-000001000000}"/>
    <hyperlink ref="F106" r:id="rId3" xr:uid="{00000000-0004-0000-0F00-000002000000}"/>
    <hyperlink ref="F114" r:id="rId4" xr:uid="{00000000-0004-0000-0F00-000003000000}"/>
    <hyperlink ref="F122" r:id="rId5" xr:uid="{00000000-0004-0000-0F00-000004000000}"/>
    <hyperlink ref="F132" r:id="rId6" xr:uid="{00000000-0004-0000-0F00-000005000000}"/>
    <hyperlink ref="F141" r:id="rId7" xr:uid="{00000000-0004-0000-0F00-000006000000}"/>
    <hyperlink ref="F149" r:id="rId8" xr:uid="{00000000-0004-0000-0F00-000007000000}"/>
    <hyperlink ref="F166" r:id="rId9" xr:uid="{00000000-0004-0000-0F00-000008000000}"/>
    <hyperlink ref="F183" r:id="rId10" xr:uid="{00000000-0004-0000-0F00-000009000000}"/>
    <hyperlink ref="F200" r:id="rId11" xr:uid="{00000000-0004-0000-0F00-00000A000000}"/>
    <hyperlink ref="F208" r:id="rId12" xr:uid="{00000000-0004-0000-0F00-00000B000000}"/>
    <hyperlink ref="F214" r:id="rId13" xr:uid="{00000000-0004-0000-0F00-00000C000000}"/>
    <hyperlink ref="F222" r:id="rId14" xr:uid="{00000000-0004-0000-0F00-00000D000000}"/>
    <hyperlink ref="F230" r:id="rId15" xr:uid="{00000000-0004-0000-0F00-00000E000000}"/>
    <hyperlink ref="F235" r:id="rId16" xr:uid="{00000000-0004-0000-0F00-00000F000000}"/>
    <hyperlink ref="F258" r:id="rId17" xr:uid="{00000000-0004-0000-0F00-000010000000}"/>
    <hyperlink ref="F266" r:id="rId18" xr:uid="{00000000-0004-0000-0F00-000011000000}"/>
    <hyperlink ref="F281" r:id="rId19" xr:uid="{00000000-0004-0000-0F00-000012000000}"/>
    <hyperlink ref="F307" r:id="rId20" xr:uid="{00000000-0004-0000-0F00-000013000000}"/>
    <hyperlink ref="F324" r:id="rId21" xr:uid="{00000000-0004-0000-0F00-000014000000}"/>
    <hyperlink ref="F331" r:id="rId22" xr:uid="{00000000-0004-0000-0F00-000015000000}"/>
    <hyperlink ref="F353" r:id="rId23" xr:uid="{00000000-0004-0000-0F00-000016000000}"/>
    <hyperlink ref="F358" r:id="rId24" xr:uid="{00000000-0004-0000-0F00-000017000000}"/>
    <hyperlink ref="F372" r:id="rId25" xr:uid="{00000000-0004-0000-0F00-000018000000}"/>
    <hyperlink ref="F381" r:id="rId26" xr:uid="{00000000-0004-0000-0F00-000019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7"/>
  <headerFooter>
    <oddFooter>&amp;CStrana &amp;P z &amp;N</oddFooter>
  </headerFooter>
  <drawing r:id="rId28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6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138</v>
      </c>
      <c r="AZ2" s="91" t="s">
        <v>3298</v>
      </c>
      <c r="BA2" s="91" t="s">
        <v>3298</v>
      </c>
      <c r="BB2" s="91" t="s">
        <v>147</v>
      </c>
      <c r="BC2" s="91" t="s">
        <v>3299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3300</v>
      </c>
      <c r="BA3" s="91" t="s">
        <v>3300</v>
      </c>
      <c r="BB3" s="91" t="s">
        <v>147</v>
      </c>
      <c r="BC3" s="91" t="s">
        <v>3299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56" ht="12" customHeight="1">
      <c r="B8" s="21"/>
      <c r="D8" s="28" t="s">
        <v>166</v>
      </c>
      <c r="L8" s="21"/>
    </row>
    <row r="9" spans="2:56" s="1" customFormat="1" ht="16.5" customHeight="1">
      <c r="B9" s="33"/>
      <c r="E9" s="336" t="s">
        <v>878</v>
      </c>
      <c r="F9" s="338"/>
      <c r="G9" s="338"/>
      <c r="H9" s="338"/>
      <c r="L9" s="33"/>
    </row>
    <row r="10" spans="2:56" s="1" customFormat="1" ht="12" customHeight="1">
      <c r="B10" s="33"/>
      <c r="D10" s="28" t="s">
        <v>879</v>
      </c>
      <c r="L10" s="33"/>
    </row>
    <row r="11" spans="2:56" s="1" customFormat="1" ht="16.5" customHeight="1">
      <c r="B11" s="33"/>
      <c r="E11" s="299" t="s">
        <v>3301</v>
      </c>
      <c r="F11" s="338"/>
      <c r="G11" s="338"/>
      <c r="H11" s="338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ROUND((SUM(BE89:BE166)),  2)</f>
        <v>0</v>
      </c>
      <c r="I35" s="95">
        <v>0.21</v>
      </c>
      <c r="J35" s="84">
        <f>ROUND(((SUM(BE89:BE166))*I35),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ROUND((SUM(BF89:BF166)),  2)</f>
        <v>0</v>
      </c>
      <c r="I36" s="95">
        <v>0.15</v>
      </c>
      <c r="J36" s="84">
        <f>ROUND(((SUM(BF89:BF166))*I36),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ROUND((SUM(BG89:BG166)),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ROUND((SUM(BH89:BH166)),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ROUND((SUM(BI89:BI166)),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10 - Prohrábky koryta v podjezí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J89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195</v>
      </c>
      <c r="E64" s="107"/>
      <c r="F64" s="107"/>
      <c r="G64" s="107"/>
      <c r="H64" s="107"/>
      <c r="I64" s="107"/>
      <c r="J64" s="108">
        <f>J90</f>
        <v>0</v>
      </c>
      <c r="L64" s="105"/>
    </row>
    <row r="65" spans="2:12" s="9" customFormat="1" ht="19.899999999999999" customHeight="1">
      <c r="B65" s="109"/>
      <c r="D65" s="110" t="s">
        <v>196</v>
      </c>
      <c r="E65" s="111"/>
      <c r="F65" s="111"/>
      <c r="G65" s="111"/>
      <c r="H65" s="111"/>
      <c r="I65" s="111"/>
      <c r="J65" s="112">
        <f>J91</f>
        <v>0</v>
      </c>
      <c r="L65" s="109"/>
    </row>
    <row r="66" spans="2:12" s="9" customFormat="1" ht="19.899999999999999" customHeight="1">
      <c r="B66" s="109"/>
      <c r="D66" s="110" t="s">
        <v>1125</v>
      </c>
      <c r="E66" s="111"/>
      <c r="F66" s="111"/>
      <c r="G66" s="111"/>
      <c r="H66" s="111"/>
      <c r="I66" s="111"/>
      <c r="J66" s="112">
        <f>J158</f>
        <v>0</v>
      </c>
      <c r="L66" s="109"/>
    </row>
    <row r="67" spans="2:12" s="9" customFormat="1" ht="19.899999999999999" customHeight="1">
      <c r="B67" s="109"/>
      <c r="D67" s="110" t="s">
        <v>200</v>
      </c>
      <c r="E67" s="111"/>
      <c r="F67" s="111"/>
      <c r="G67" s="111"/>
      <c r="H67" s="111"/>
      <c r="I67" s="111"/>
      <c r="J67" s="112">
        <f>J164</f>
        <v>0</v>
      </c>
      <c r="L67" s="109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203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36" t="str">
        <f>E7</f>
        <v>MVE jez Rajhrad vč. rekonstrukce jezu a rybího přechodu</v>
      </c>
      <c r="F77" s="337"/>
      <c r="G77" s="337"/>
      <c r="H77" s="337"/>
      <c r="L77" s="33"/>
    </row>
    <row r="78" spans="2:12" ht="12" customHeight="1">
      <c r="B78" s="21"/>
      <c r="C78" s="28" t="s">
        <v>166</v>
      </c>
      <c r="L78" s="21"/>
    </row>
    <row r="79" spans="2:12" s="1" customFormat="1" ht="16.5" customHeight="1">
      <c r="B79" s="33"/>
      <c r="E79" s="336" t="s">
        <v>878</v>
      </c>
      <c r="F79" s="338"/>
      <c r="G79" s="338"/>
      <c r="H79" s="338"/>
      <c r="L79" s="33"/>
    </row>
    <row r="80" spans="2:12" s="1" customFormat="1" ht="12" customHeight="1">
      <c r="B80" s="33"/>
      <c r="C80" s="28" t="s">
        <v>879</v>
      </c>
      <c r="L80" s="33"/>
    </row>
    <row r="81" spans="2:65" s="1" customFormat="1" ht="16.5" customHeight="1">
      <c r="B81" s="33"/>
      <c r="E81" s="299" t="str">
        <f>E11</f>
        <v>SO 10 - Prohrábky koryta v podjezí</v>
      </c>
      <c r="F81" s="338"/>
      <c r="G81" s="338"/>
      <c r="H81" s="338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Svratka, říční km 29,430 – jez </v>
      </c>
      <c r="I83" s="28" t="s">
        <v>23</v>
      </c>
      <c r="J83" s="50">
        <f>IF(J14="","",J14)</f>
        <v>45461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24</v>
      </c>
      <c r="F85" s="26" t="str">
        <f>E17</f>
        <v>Povodí Moravy, státní podnik</v>
      </c>
      <c r="I85" s="28" t="s">
        <v>32</v>
      </c>
      <c r="J85" s="31" t="str">
        <f>E23</f>
        <v>AQUATIS a. s.</v>
      </c>
      <c r="L85" s="33"/>
    </row>
    <row r="86" spans="2:65" s="1" customFormat="1" ht="15.2" customHeight="1">
      <c r="B86" s="33"/>
      <c r="C86" s="28" t="s">
        <v>30</v>
      </c>
      <c r="F86" s="26" t="str">
        <f>IF(E20="","",E20)</f>
        <v>Vyplň údaj</v>
      </c>
      <c r="I86" s="28" t="s">
        <v>37</v>
      </c>
      <c r="J86" s="31" t="str">
        <f>E26</f>
        <v>Bc. Aneta Patková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3"/>
      <c r="C88" s="114" t="s">
        <v>204</v>
      </c>
      <c r="D88" s="115" t="s">
        <v>60</v>
      </c>
      <c r="E88" s="115" t="s">
        <v>56</v>
      </c>
      <c r="F88" s="115" t="s">
        <v>57</v>
      </c>
      <c r="G88" s="115" t="s">
        <v>205</v>
      </c>
      <c r="H88" s="115" t="s">
        <v>206</v>
      </c>
      <c r="I88" s="115" t="s">
        <v>207</v>
      </c>
      <c r="J88" s="115" t="s">
        <v>193</v>
      </c>
      <c r="K88" s="116" t="s">
        <v>208</v>
      </c>
      <c r="L88" s="113"/>
      <c r="M88" s="57" t="s">
        <v>19</v>
      </c>
      <c r="N88" s="58" t="s">
        <v>45</v>
      </c>
      <c r="O88" s="58" t="s">
        <v>209</v>
      </c>
      <c r="P88" s="58" t="s">
        <v>210</v>
      </c>
      <c r="Q88" s="58" t="s">
        <v>211</v>
      </c>
      <c r="R88" s="58" t="s">
        <v>212</v>
      </c>
      <c r="S88" s="58" t="s">
        <v>213</v>
      </c>
      <c r="T88" s="59" t="s">
        <v>214</v>
      </c>
    </row>
    <row r="89" spans="2:65" s="1" customFormat="1" ht="22.9" customHeight="1">
      <c r="B89" s="33"/>
      <c r="C89" s="62" t="s">
        <v>215</v>
      </c>
      <c r="J89" s="117">
        <f>BK89</f>
        <v>0</v>
      </c>
      <c r="L89" s="33"/>
      <c r="M89" s="60"/>
      <c r="N89" s="51"/>
      <c r="O89" s="51"/>
      <c r="P89" s="118">
        <f>P90</f>
        <v>0</v>
      </c>
      <c r="Q89" s="51"/>
      <c r="R89" s="118">
        <f>R90</f>
        <v>211.13436959999999</v>
      </c>
      <c r="S89" s="51"/>
      <c r="T89" s="119">
        <f>T90</f>
        <v>0</v>
      </c>
      <c r="AT89" s="18" t="s">
        <v>74</v>
      </c>
      <c r="AU89" s="18" t="s">
        <v>194</v>
      </c>
      <c r="BK89" s="120">
        <f>BK90</f>
        <v>0</v>
      </c>
    </row>
    <row r="90" spans="2:65" s="11" customFormat="1" ht="25.9" customHeight="1">
      <c r="B90" s="121"/>
      <c r="D90" s="122" t="s">
        <v>74</v>
      </c>
      <c r="E90" s="123" t="s">
        <v>216</v>
      </c>
      <c r="F90" s="123" t="s">
        <v>217</v>
      </c>
      <c r="I90" s="124"/>
      <c r="J90" s="125">
        <f>BK90</f>
        <v>0</v>
      </c>
      <c r="L90" s="121"/>
      <c r="M90" s="126"/>
      <c r="P90" s="127">
        <f>P91+P158+P164</f>
        <v>0</v>
      </c>
      <c r="R90" s="127">
        <f>R91+R158+R164</f>
        <v>211.13436959999999</v>
      </c>
      <c r="T90" s="128">
        <f>T91+T158+T164</f>
        <v>0</v>
      </c>
      <c r="AR90" s="122" t="s">
        <v>83</v>
      </c>
      <c r="AT90" s="129" t="s">
        <v>74</v>
      </c>
      <c r="AU90" s="129" t="s">
        <v>75</v>
      </c>
      <c r="AY90" s="122" t="s">
        <v>218</v>
      </c>
      <c r="BK90" s="130">
        <f>BK91+BK158+BK164</f>
        <v>0</v>
      </c>
    </row>
    <row r="91" spans="2:65" s="11" customFormat="1" ht="22.9" customHeight="1">
      <c r="B91" s="121"/>
      <c r="D91" s="122" t="s">
        <v>74</v>
      </c>
      <c r="E91" s="131" t="s">
        <v>83</v>
      </c>
      <c r="F91" s="131" t="s">
        <v>219</v>
      </c>
      <c r="I91" s="124"/>
      <c r="J91" s="132">
        <f>BK91</f>
        <v>0</v>
      </c>
      <c r="L91" s="121"/>
      <c r="M91" s="126"/>
      <c r="P91" s="127">
        <f>SUM(P92:P157)</f>
        <v>0</v>
      </c>
      <c r="R91" s="127">
        <f>SUM(R92:R157)</f>
        <v>0</v>
      </c>
      <c r="T91" s="128">
        <f>SUM(T92:T157)</f>
        <v>0</v>
      </c>
      <c r="AR91" s="122" t="s">
        <v>83</v>
      </c>
      <c r="AT91" s="129" t="s">
        <v>74</v>
      </c>
      <c r="AU91" s="129" t="s">
        <v>83</v>
      </c>
      <c r="AY91" s="122" t="s">
        <v>218</v>
      </c>
      <c r="BK91" s="130">
        <f>SUM(BK92:BK157)</f>
        <v>0</v>
      </c>
    </row>
    <row r="92" spans="2:65" s="1" customFormat="1" ht="21.75" customHeight="1">
      <c r="B92" s="33"/>
      <c r="C92" s="133" t="s">
        <v>83</v>
      </c>
      <c r="D92" s="133" t="s">
        <v>220</v>
      </c>
      <c r="E92" s="134" t="s">
        <v>3302</v>
      </c>
      <c r="F92" s="135" t="s">
        <v>3303</v>
      </c>
      <c r="G92" s="136" t="s">
        <v>147</v>
      </c>
      <c r="H92" s="137">
        <v>5348.27</v>
      </c>
      <c r="I92" s="138"/>
      <c r="J92" s="139">
        <f>ROUND(I92*H92,2)</f>
        <v>0</v>
      </c>
      <c r="K92" s="135" t="s">
        <v>223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224</v>
      </c>
      <c r="AT92" s="144" t="s">
        <v>220</v>
      </c>
      <c r="AU92" s="144" t="s">
        <v>85</v>
      </c>
      <c r="AY92" s="18" t="s">
        <v>218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83</v>
      </c>
      <c r="BK92" s="145">
        <f>ROUND(I92*H92,2)</f>
        <v>0</v>
      </c>
      <c r="BL92" s="18" t="s">
        <v>224</v>
      </c>
      <c r="BM92" s="144" t="s">
        <v>3304</v>
      </c>
    </row>
    <row r="93" spans="2:65" s="1" customFormat="1" ht="19.5">
      <c r="B93" s="33"/>
      <c r="D93" s="146" t="s">
        <v>226</v>
      </c>
      <c r="F93" s="147" t="s">
        <v>3305</v>
      </c>
      <c r="I93" s="148"/>
      <c r="L93" s="33"/>
      <c r="M93" s="149"/>
      <c r="T93" s="54"/>
      <c r="AT93" s="18" t="s">
        <v>226</v>
      </c>
      <c r="AU93" s="18" t="s">
        <v>85</v>
      </c>
    </row>
    <row r="94" spans="2:65" s="1" customFormat="1" ht="11.25">
      <c r="B94" s="33"/>
      <c r="D94" s="150" t="s">
        <v>228</v>
      </c>
      <c r="F94" s="151" t="s">
        <v>3306</v>
      </c>
      <c r="I94" s="148"/>
      <c r="L94" s="33"/>
      <c r="M94" s="149"/>
      <c r="T94" s="54"/>
      <c r="AT94" s="18" t="s">
        <v>228</v>
      </c>
      <c r="AU94" s="18" t="s">
        <v>85</v>
      </c>
    </row>
    <row r="95" spans="2:65" s="1" customFormat="1" ht="39">
      <c r="B95" s="33"/>
      <c r="D95" s="146" t="s">
        <v>276</v>
      </c>
      <c r="F95" s="175" t="s">
        <v>3307</v>
      </c>
      <c r="I95" s="148"/>
      <c r="L95" s="33"/>
      <c r="M95" s="149"/>
      <c r="T95" s="54"/>
      <c r="AT95" s="18" t="s">
        <v>276</v>
      </c>
      <c r="AU95" s="18" t="s">
        <v>85</v>
      </c>
    </row>
    <row r="96" spans="2:65" s="12" customFormat="1" ht="11.25">
      <c r="B96" s="152"/>
      <c r="D96" s="146" t="s">
        <v>230</v>
      </c>
      <c r="E96" s="153" t="s">
        <v>19</v>
      </c>
      <c r="F96" s="154" t="s">
        <v>3308</v>
      </c>
      <c r="H96" s="153" t="s">
        <v>19</v>
      </c>
      <c r="I96" s="155"/>
      <c r="L96" s="152"/>
      <c r="M96" s="156"/>
      <c r="T96" s="157"/>
      <c r="AT96" s="153" t="s">
        <v>230</v>
      </c>
      <c r="AU96" s="153" t="s">
        <v>85</v>
      </c>
      <c r="AV96" s="12" t="s">
        <v>83</v>
      </c>
      <c r="AW96" s="12" t="s">
        <v>36</v>
      </c>
      <c r="AX96" s="12" t="s">
        <v>75</v>
      </c>
      <c r="AY96" s="153" t="s">
        <v>218</v>
      </c>
    </row>
    <row r="97" spans="2:65" s="12" customFormat="1" ht="11.25">
      <c r="B97" s="152"/>
      <c r="D97" s="146" t="s">
        <v>230</v>
      </c>
      <c r="E97" s="153" t="s">
        <v>19</v>
      </c>
      <c r="F97" s="154" t="s">
        <v>3309</v>
      </c>
      <c r="H97" s="153" t="s">
        <v>19</v>
      </c>
      <c r="I97" s="155"/>
      <c r="L97" s="152"/>
      <c r="M97" s="156"/>
      <c r="T97" s="157"/>
      <c r="AT97" s="153" t="s">
        <v>230</v>
      </c>
      <c r="AU97" s="153" t="s">
        <v>85</v>
      </c>
      <c r="AV97" s="12" t="s">
        <v>83</v>
      </c>
      <c r="AW97" s="12" t="s">
        <v>36</v>
      </c>
      <c r="AX97" s="12" t="s">
        <v>75</v>
      </c>
      <c r="AY97" s="153" t="s">
        <v>218</v>
      </c>
    </row>
    <row r="98" spans="2:65" s="13" customFormat="1" ht="11.25">
      <c r="B98" s="158"/>
      <c r="D98" s="146" t="s">
        <v>230</v>
      </c>
      <c r="E98" s="159" t="s">
        <v>19</v>
      </c>
      <c r="F98" s="160" t="s">
        <v>3310</v>
      </c>
      <c r="H98" s="161">
        <v>1547.8320000000001</v>
      </c>
      <c r="I98" s="162"/>
      <c r="L98" s="158"/>
      <c r="M98" s="163"/>
      <c r="T98" s="164"/>
      <c r="AT98" s="159" t="s">
        <v>230</v>
      </c>
      <c r="AU98" s="159" t="s">
        <v>85</v>
      </c>
      <c r="AV98" s="13" t="s">
        <v>85</v>
      </c>
      <c r="AW98" s="13" t="s">
        <v>36</v>
      </c>
      <c r="AX98" s="13" t="s">
        <v>75</v>
      </c>
      <c r="AY98" s="159" t="s">
        <v>218</v>
      </c>
    </row>
    <row r="99" spans="2:65" s="13" customFormat="1" ht="11.25">
      <c r="B99" s="158"/>
      <c r="D99" s="146" t="s">
        <v>230</v>
      </c>
      <c r="E99" s="159" t="s">
        <v>19</v>
      </c>
      <c r="F99" s="160" t="s">
        <v>3311</v>
      </c>
      <c r="H99" s="161">
        <v>44.274999999999999</v>
      </c>
      <c r="I99" s="162"/>
      <c r="L99" s="158"/>
      <c r="M99" s="163"/>
      <c r="T99" s="164"/>
      <c r="AT99" s="159" t="s">
        <v>230</v>
      </c>
      <c r="AU99" s="159" t="s">
        <v>85</v>
      </c>
      <c r="AV99" s="13" t="s">
        <v>85</v>
      </c>
      <c r="AW99" s="13" t="s">
        <v>36</v>
      </c>
      <c r="AX99" s="13" t="s">
        <v>75</v>
      </c>
      <c r="AY99" s="159" t="s">
        <v>218</v>
      </c>
    </row>
    <row r="100" spans="2:65" s="12" customFormat="1" ht="11.25">
      <c r="B100" s="152"/>
      <c r="D100" s="146" t="s">
        <v>230</v>
      </c>
      <c r="E100" s="153" t="s">
        <v>19</v>
      </c>
      <c r="F100" s="154" t="s">
        <v>3312</v>
      </c>
      <c r="H100" s="153" t="s">
        <v>19</v>
      </c>
      <c r="I100" s="155"/>
      <c r="L100" s="152"/>
      <c r="M100" s="156"/>
      <c r="T100" s="157"/>
      <c r="AT100" s="153" t="s">
        <v>230</v>
      </c>
      <c r="AU100" s="153" t="s">
        <v>85</v>
      </c>
      <c r="AV100" s="12" t="s">
        <v>83</v>
      </c>
      <c r="AW100" s="12" t="s">
        <v>36</v>
      </c>
      <c r="AX100" s="12" t="s">
        <v>75</v>
      </c>
      <c r="AY100" s="153" t="s">
        <v>218</v>
      </c>
    </row>
    <row r="101" spans="2:65" s="13" customFormat="1" ht="11.25">
      <c r="B101" s="158"/>
      <c r="D101" s="146" t="s">
        <v>230</v>
      </c>
      <c r="E101" s="159" t="s">
        <v>19</v>
      </c>
      <c r="F101" s="160" t="s">
        <v>3313</v>
      </c>
      <c r="H101" s="161">
        <v>3756.163</v>
      </c>
      <c r="I101" s="162"/>
      <c r="L101" s="158"/>
      <c r="M101" s="163"/>
      <c r="T101" s="164"/>
      <c r="AT101" s="159" t="s">
        <v>230</v>
      </c>
      <c r="AU101" s="159" t="s">
        <v>85</v>
      </c>
      <c r="AV101" s="13" t="s">
        <v>85</v>
      </c>
      <c r="AW101" s="13" t="s">
        <v>36</v>
      </c>
      <c r="AX101" s="13" t="s">
        <v>75</v>
      </c>
      <c r="AY101" s="159" t="s">
        <v>218</v>
      </c>
    </row>
    <row r="102" spans="2:65" s="14" customFormat="1" ht="11.25">
      <c r="B102" s="165"/>
      <c r="D102" s="146" t="s">
        <v>230</v>
      </c>
      <c r="E102" s="166" t="s">
        <v>3300</v>
      </c>
      <c r="F102" s="167" t="s">
        <v>235</v>
      </c>
      <c r="H102" s="168">
        <v>5348.27</v>
      </c>
      <c r="I102" s="169"/>
      <c r="L102" s="165"/>
      <c r="M102" s="170"/>
      <c r="T102" s="171"/>
      <c r="AT102" s="166" t="s">
        <v>230</v>
      </c>
      <c r="AU102" s="166" t="s">
        <v>85</v>
      </c>
      <c r="AV102" s="14" t="s">
        <v>224</v>
      </c>
      <c r="AW102" s="14" t="s">
        <v>36</v>
      </c>
      <c r="AX102" s="14" t="s">
        <v>83</v>
      </c>
      <c r="AY102" s="166" t="s">
        <v>218</v>
      </c>
    </row>
    <row r="103" spans="2:65" s="1" customFormat="1" ht="21.75" customHeight="1">
      <c r="B103" s="33"/>
      <c r="C103" s="133" t="s">
        <v>85</v>
      </c>
      <c r="D103" s="133" t="s">
        <v>220</v>
      </c>
      <c r="E103" s="134" t="s">
        <v>327</v>
      </c>
      <c r="F103" s="135" t="s">
        <v>328</v>
      </c>
      <c r="G103" s="136" t="s">
        <v>147</v>
      </c>
      <c r="H103" s="137">
        <v>5348.27</v>
      </c>
      <c r="I103" s="138"/>
      <c r="J103" s="139">
        <f>ROUND(I103*H103,2)</f>
        <v>0</v>
      </c>
      <c r="K103" s="135" t="s">
        <v>223</v>
      </c>
      <c r="L103" s="33"/>
      <c r="M103" s="140" t="s">
        <v>19</v>
      </c>
      <c r="N103" s="141" t="s">
        <v>46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224</v>
      </c>
      <c r="AT103" s="144" t="s">
        <v>220</v>
      </c>
      <c r="AU103" s="144" t="s">
        <v>85</v>
      </c>
      <c r="AY103" s="18" t="s">
        <v>218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83</v>
      </c>
      <c r="BK103" s="145">
        <f>ROUND(I103*H103,2)</f>
        <v>0</v>
      </c>
      <c r="BL103" s="18" t="s">
        <v>224</v>
      </c>
      <c r="BM103" s="144" t="s">
        <v>3314</v>
      </c>
    </row>
    <row r="104" spans="2:65" s="1" customFormat="1" ht="19.5">
      <c r="B104" s="33"/>
      <c r="D104" s="146" t="s">
        <v>226</v>
      </c>
      <c r="F104" s="147" t="s">
        <v>330</v>
      </c>
      <c r="I104" s="148"/>
      <c r="L104" s="33"/>
      <c r="M104" s="149"/>
      <c r="T104" s="54"/>
      <c r="AT104" s="18" t="s">
        <v>226</v>
      </c>
      <c r="AU104" s="18" t="s">
        <v>85</v>
      </c>
    </row>
    <row r="105" spans="2:65" s="1" customFormat="1" ht="11.25">
      <c r="B105" s="33"/>
      <c r="D105" s="150" t="s">
        <v>228</v>
      </c>
      <c r="F105" s="151" t="s">
        <v>331</v>
      </c>
      <c r="I105" s="148"/>
      <c r="L105" s="33"/>
      <c r="M105" s="149"/>
      <c r="T105" s="54"/>
      <c r="AT105" s="18" t="s">
        <v>228</v>
      </c>
      <c r="AU105" s="18" t="s">
        <v>85</v>
      </c>
    </row>
    <row r="106" spans="2:65" s="12" customFormat="1" ht="11.25">
      <c r="B106" s="152"/>
      <c r="D106" s="146" t="s">
        <v>230</v>
      </c>
      <c r="E106" s="153" t="s">
        <v>19</v>
      </c>
      <c r="F106" s="154" t="s">
        <v>3315</v>
      </c>
      <c r="H106" s="153" t="s">
        <v>19</v>
      </c>
      <c r="I106" s="155"/>
      <c r="L106" s="152"/>
      <c r="M106" s="156"/>
      <c r="T106" s="157"/>
      <c r="AT106" s="153" t="s">
        <v>230</v>
      </c>
      <c r="AU106" s="153" t="s">
        <v>85</v>
      </c>
      <c r="AV106" s="12" t="s">
        <v>83</v>
      </c>
      <c r="AW106" s="12" t="s">
        <v>36</v>
      </c>
      <c r="AX106" s="12" t="s">
        <v>75</v>
      </c>
      <c r="AY106" s="153" t="s">
        <v>218</v>
      </c>
    </row>
    <row r="107" spans="2:65" s="13" customFormat="1" ht="11.25">
      <c r="B107" s="158"/>
      <c r="D107" s="146" t="s">
        <v>230</v>
      </c>
      <c r="E107" s="159" t="s">
        <v>19</v>
      </c>
      <c r="F107" s="160" t="s">
        <v>3300</v>
      </c>
      <c r="H107" s="161">
        <v>5348.27</v>
      </c>
      <c r="I107" s="162"/>
      <c r="L107" s="158"/>
      <c r="M107" s="163"/>
      <c r="T107" s="164"/>
      <c r="AT107" s="159" t="s">
        <v>230</v>
      </c>
      <c r="AU107" s="159" t="s">
        <v>85</v>
      </c>
      <c r="AV107" s="13" t="s">
        <v>85</v>
      </c>
      <c r="AW107" s="13" t="s">
        <v>36</v>
      </c>
      <c r="AX107" s="13" t="s">
        <v>75</v>
      </c>
      <c r="AY107" s="159" t="s">
        <v>218</v>
      </c>
    </row>
    <row r="108" spans="2:65" s="14" customFormat="1" ht="11.25">
      <c r="B108" s="165"/>
      <c r="D108" s="146" t="s">
        <v>230</v>
      </c>
      <c r="E108" s="166" t="s">
        <v>3298</v>
      </c>
      <c r="F108" s="167" t="s">
        <v>235</v>
      </c>
      <c r="H108" s="168">
        <v>5348.27</v>
      </c>
      <c r="I108" s="169"/>
      <c r="L108" s="165"/>
      <c r="M108" s="170"/>
      <c r="T108" s="171"/>
      <c r="AT108" s="166" t="s">
        <v>230</v>
      </c>
      <c r="AU108" s="166" t="s">
        <v>85</v>
      </c>
      <c r="AV108" s="14" t="s">
        <v>224</v>
      </c>
      <c r="AW108" s="14" t="s">
        <v>36</v>
      </c>
      <c r="AX108" s="14" t="s">
        <v>83</v>
      </c>
      <c r="AY108" s="166" t="s">
        <v>218</v>
      </c>
    </row>
    <row r="109" spans="2:65" s="1" customFormat="1" ht="11.25">
      <c r="B109" s="33"/>
      <c r="D109" s="146" t="s">
        <v>247</v>
      </c>
      <c r="F109" s="172" t="s">
        <v>3316</v>
      </c>
      <c r="L109" s="33"/>
      <c r="M109" s="149"/>
      <c r="T109" s="54"/>
      <c r="AU109" s="18" t="s">
        <v>85</v>
      </c>
    </row>
    <row r="110" spans="2:65" s="1" customFormat="1" ht="11.25">
      <c r="B110" s="33"/>
      <c r="D110" s="146" t="s">
        <v>247</v>
      </c>
      <c r="F110" s="173" t="s">
        <v>3308</v>
      </c>
      <c r="H110" s="174">
        <v>0</v>
      </c>
      <c r="L110" s="33"/>
      <c r="M110" s="149"/>
      <c r="T110" s="54"/>
      <c r="AU110" s="18" t="s">
        <v>85</v>
      </c>
    </row>
    <row r="111" spans="2:65" s="1" customFormat="1" ht="11.25">
      <c r="B111" s="33"/>
      <c r="D111" s="146" t="s">
        <v>247</v>
      </c>
      <c r="F111" s="173" t="s">
        <v>3309</v>
      </c>
      <c r="H111" s="174">
        <v>0</v>
      </c>
      <c r="L111" s="33"/>
      <c r="M111" s="149"/>
      <c r="T111" s="54"/>
      <c r="AU111" s="18" t="s">
        <v>85</v>
      </c>
    </row>
    <row r="112" spans="2:65" s="1" customFormat="1" ht="11.25">
      <c r="B112" s="33"/>
      <c r="D112" s="146" t="s">
        <v>247</v>
      </c>
      <c r="F112" s="173" t="s">
        <v>3310</v>
      </c>
      <c r="H112" s="174">
        <v>1547.8320000000001</v>
      </c>
      <c r="L112" s="33"/>
      <c r="M112" s="149"/>
      <c r="T112" s="54"/>
      <c r="AU112" s="18" t="s">
        <v>85</v>
      </c>
    </row>
    <row r="113" spans="2:65" s="1" customFormat="1" ht="11.25">
      <c r="B113" s="33"/>
      <c r="D113" s="146" t="s">
        <v>247</v>
      </c>
      <c r="F113" s="173" t="s">
        <v>3311</v>
      </c>
      <c r="H113" s="174">
        <v>44.274999999999999</v>
      </c>
      <c r="L113" s="33"/>
      <c r="M113" s="149"/>
      <c r="T113" s="54"/>
      <c r="AU113" s="18" t="s">
        <v>85</v>
      </c>
    </row>
    <row r="114" spans="2:65" s="1" customFormat="1" ht="11.25">
      <c r="B114" s="33"/>
      <c r="D114" s="146" t="s">
        <v>247</v>
      </c>
      <c r="F114" s="173" t="s">
        <v>3312</v>
      </c>
      <c r="H114" s="174">
        <v>0</v>
      </c>
      <c r="L114" s="33"/>
      <c r="M114" s="149"/>
      <c r="T114" s="54"/>
      <c r="AU114" s="18" t="s">
        <v>85</v>
      </c>
    </row>
    <row r="115" spans="2:65" s="1" customFormat="1" ht="11.25">
      <c r="B115" s="33"/>
      <c r="D115" s="146" t="s">
        <v>247</v>
      </c>
      <c r="F115" s="173" t="s">
        <v>3313</v>
      </c>
      <c r="H115" s="174">
        <v>3756.163</v>
      </c>
      <c r="L115" s="33"/>
      <c r="M115" s="149"/>
      <c r="T115" s="54"/>
      <c r="AU115" s="18" t="s">
        <v>85</v>
      </c>
    </row>
    <row r="116" spans="2:65" s="1" customFormat="1" ht="11.25">
      <c r="B116" s="33"/>
      <c r="D116" s="146" t="s">
        <v>247</v>
      </c>
      <c r="F116" s="173" t="s">
        <v>235</v>
      </c>
      <c r="H116" s="174">
        <v>5348.27</v>
      </c>
      <c r="L116" s="33"/>
      <c r="M116" s="149"/>
      <c r="T116" s="54"/>
      <c r="AU116" s="18" t="s">
        <v>85</v>
      </c>
    </row>
    <row r="117" spans="2:65" s="1" customFormat="1" ht="24.2" customHeight="1">
      <c r="B117" s="33"/>
      <c r="C117" s="133" t="s">
        <v>110</v>
      </c>
      <c r="D117" s="133" t="s">
        <v>220</v>
      </c>
      <c r="E117" s="134" t="s">
        <v>340</v>
      </c>
      <c r="F117" s="135" t="s">
        <v>341</v>
      </c>
      <c r="G117" s="136" t="s">
        <v>147</v>
      </c>
      <c r="H117" s="137">
        <v>42786.16</v>
      </c>
      <c r="I117" s="138"/>
      <c r="J117" s="139">
        <f>ROUND(I117*H117,2)</f>
        <v>0</v>
      </c>
      <c r="K117" s="135" t="s">
        <v>223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224</v>
      </c>
      <c r="AT117" s="144" t="s">
        <v>220</v>
      </c>
      <c r="AU117" s="144" t="s">
        <v>85</v>
      </c>
      <c r="AY117" s="18" t="s">
        <v>218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83</v>
      </c>
      <c r="BK117" s="145">
        <f>ROUND(I117*H117,2)</f>
        <v>0</v>
      </c>
      <c r="BL117" s="18" t="s">
        <v>224</v>
      </c>
      <c r="BM117" s="144" t="s">
        <v>3317</v>
      </c>
    </row>
    <row r="118" spans="2:65" s="1" customFormat="1" ht="19.5">
      <c r="B118" s="33"/>
      <c r="D118" s="146" t="s">
        <v>226</v>
      </c>
      <c r="F118" s="147" t="s">
        <v>343</v>
      </c>
      <c r="I118" s="148"/>
      <c r="L118" s="33"/>
      <c r="M118" s="149"/>
      <c r="T118" s="54"/>
      <c r="AT118" s="18" t="s">
        <v>226</v>
      </c>
      <c r="AU118" s="18" t="s">
        <v>85</v>
      </c>
    </row>
    <row r="119" spans="2:65" s="1" customFormat="1" ht="11.25">
      <c r="B119" s="33"/>
      <c r="D119" s="150" t="s">
        <v>228</v>
      </c>
      <c r="F119" s="151" t="s">
        <v>344</v>
      </c>
      <c r="I119" s="148"/>
      <c r="L119" s="33"/>
      <c r="M119" s="149"/>
      <c r="T119" s="54"/>
      <c r="AT119" s="18" t="s">
        <v>228</v>
      </c>
      <c r="AU119" s="18" t="s">
        <v>85</v>
      </c>
    </row>
    <row r="120" spans="2:65" s="13" customFormat="1" ht="11.25">
      <c r="B120" s="158"/>
      <c r="D120" s="146" t="s">
        <v>230</v>
      </c>
      <c r="E120" s="159" t="s">
        <v>19</v>
      </c>
      <c r="F120" s="160" t="s">
        <v>3318</v>
      </c>
      <c r="H120" s="161">
        <v>42786.16</v>
      </c>
      <c r="I120" s="162"/>
      <c r="L120" s="158"/>
      <c r="M120" s="163"/>
      <c r="T120" s="164"/>
      <c r="AT120" s="159" t="s">
        <v>230</v>
      </c>
      <c r="AU120" s="159" t="s">
        <v>85</v>
      </c>
      <c r="AV120" s="13" t="s">
        <v>85</v>
      </c>
      <c r="AW120" s="13" t="s">
        <v>36</v>
      </c>
      <c r="AX120" s="13" t="s">
        <v>83</v>
      </c>
      <c r="AY120" s="159" t="s">
        <v>218</v>
      </c>
    </row>
    <row r="121" spans="2:65" s="1" customFormat="1" ht="11.25">
      <c r="B121" s="33"/>
      <c r="D121" s="146" t="s">
        <v>247</v>
      </c>
      <c r="F121" s="172" t="s">
        <v>3319</v>
      </c>
      <c r="L121" s="33"/>
      <c r="M121" s="149"/>
      <c r="T121" s="54"/>
      <c r="AU121" s="18" t="s">
        <v>85</v>
      </c>
    </row>
    <row r="122" spans="2:65" s="1" customFormat="1" ht="11.25">
      <c r="B122" s="33"/>
      <c r="D122" s="146" t="s">
        <v>247</v>
      </c>
      <c r="F122" s="173" t="s">
        <v>3315</v>
      </c>
      <c r="H122" s="174">
        <v>0</v>
      </c>
      <c r="L122" s="33"/>
      <c r="M122" s="149"/>
      <c r="T122" s="54"/>
      <c r="AU122" s="18" t="s">
        <v>85</v>
      </c>
    </row>
    <row r="123" spans="2:65" s="1" customFormat="1" ht="11.25">
      <c r="B123" s="33"/>
      <c r="D123" s="146" t="s">
        <v>247</v>
      </c>
      <c r="F123" s="173" t="s">
        <v>3300</v>
      </c>
      <c r="H123" s="174">
        <v>5348.27</v>
      </c>
      <c r="L123" s="33"/>
      <c r="M123" s="149"/>
      <c r="T123" s="54"/>
      <c r="AU123" s="18" t="s">
        <v>85</v>
      </c>
    </row>
    <row r="124" spans="2:65" s="1" customFormat="1" ht="11.25">
      <c r="B124" s="33"/>
      <c r="D124" s="146" t="s">
        <v>247</v>
      </c>
      <c r="F124" s="173" t="s">
        <v>235</v>
      </c>
      <c r="H124" s="174">
        <v>5348.27</v>
      </c>
      <c r="L124" s="33"/>
      <c r="M124" s="149"/>
      <c r="T124" s="54"/>
      <c r="AU124" s="18" t="s">
        <v>85</v>
      </c>
    </row>
    <row r="125" spans="2:65" s="1" customFormat="1" ht="21.75" customHeight="1">
      <c r="B125" s="33"/>
      <c r="C125" s="133" t="s">
        <v>224</v>
      </c>
      <c r="D125" s="133" t="s">
        <v>220</v>
      </c>
      <c r="E125" s="134" t="s">
        <v>3320</v>
      </c>
      <c r="F125" s="135" t="s">
        <v>3321</v>
      </c>
      <c r="G125" s="136" t="s">
        <v>147</v>
      </c>
      <c r="H125" s="137">
        <v>5348.27</v>
      </c>
      <c r="I125" s="138"/>
      <c r="J125" s="139">
        <f>ROUND(I125*H125,2)</f>
        <v>0</v>
      </c>
      <c r="K125" s="135" t="s">
        <v>223</v>
      </c>
      <c r="L125" s="33"/>
      <c r="M125" s="140" t="s">
        <v>19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224</v>
      </c>
      <c r="AT125" s="144" t="s">
        <v>220</v>
      </c>
      <c r="AU125" s="144" t="s">
        <v>85</v>
      </c>
      <c r="AY125" s="18" t="s">
        <v>218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8" t="s">
        <v>83</v>
      </c>
      <c r="BK125" s="145">
        <f>ROUND(I125*H125,2)</f>
        <v>0</v>
      </c>
      <c r="BL125" s="18" t="s">
        <v>224</v>
      </c>
      <c r="BM125" s="144" t="s">
        <v>3322</v>
      </c>
    </row>
    <row r="126" spans="2:65" s="1" customFormat="1" ht="19.5">
      <c r="B126" s="33"/>
      <c r="D126" s="146" t="s">
        <v>226</v>
      </c>
      <c r="F126" s="147" t="s">
        <v>3323</v>
      </c>
      <c r="I126" s="148"/>
      <c r="L126" s="33"/>
      <c r="M126" s="149"/>
      <c r="T126" s="54"/>
      <c r="AT126" s="18" t="s">
        <v>226</v>
      </c>
      <c r="AU126" s="18" t="s">
        <v>85</v>
      </c>
    </row>
    <row r="127" spans="2:65" s="1" customFormat="1" ht="11.25">
      <c r="B127" s="33"/>
      <c r="D127" s="150" t="s">
        <v>228</v>
      </c>
      <c r="F127" s="151" t="s">
        <v>3324</v>
      </c>
      <c r="I127" s="148"/>
      <c r="L127" s="33"/>
      <c r="M127" s="149"/>
      <c r="T127" s="54"/>
      <c r="AT127" s="18" t="s">
        <v>228</v>
      </c>
      <c r="AU127" s="18" t="s">
        <v>85</v>
      </c>
    </row>
    <row r="128" spans="2:65" s="12" customFormat="1" ht="11.25">
      <c r="B128" s="152"/>
      <c r="D128" s="146" t="s">
        <v>230</v>
      </c>
      <c r="E128" s="153" t="s">
        <v>19</v>
      </c>
      <c r="F128" s="154" t="s">
        <v>3325</v>
      </c>
      <c r="H128" s="153" t="s">
        <v>19</v>
      </c>
      <c r="I128" s="155"/>
      <c r="L128" s="152"/>
      <c r="M128" s="156"/>
      <c r="T128" s="157"/>
      <c r="AT128" s="153" t="s">
        <v>230</v>
      </c>
      <c r="AU128" s="153" t="s">
        <v>85</v>
      </c>
      <c r="AV128" s="12" t="s">
        <v>83</v>
      </c>
      <c r="AW128" s="12" t="s">
        <v>36</v>
      </c>
      <c r="AX128" s="12" t="s">
        <v>75</v>
      </c>
      <c r="AY128" s="153" t="s">
        <v>218</v>
      </c>
    </row>
    <row r="129" spans="2:65" s="13" customFormat="1" ht="11.25">
      <c r="B129" s="158"/>
      <c r="D129" s="146" t="s">
        <v>230</v>
      </c>
      <c r="E129" s="159" t="s">
        <v>19</v>
      </c>
      <c r="F129" s="160" t="s">
        <v>3298</v>
      </c>
      <c r="H129" s="161">
        <v>5348.27</v>
      </c>
      <c r="I129" s="162"/>
      <c r="L129" s="158"/>
      <c r="M129" s="163"/>
      <c r="T129" s="164"/>
      <c r="AT129" s="159" t="s">
        <v>230</v>
      </c>
      <c r="AU129" s="159" t="s">
        <v>85</v>
      </c>
      <c r="AV129" s="13" t="s">
        <v>85</v>
      </c>
      <c r="AW129" s="13" t="s">
        <v>36</v>
      </c>
      <c r="AX129" s="13" t="s">
        <v>83</v>
      </c>
      <c r="AY129" s="159" t="s">
        <v>218</v>
      </c>
    </row>
    <row r="130" spans="2:65" s="1" customFormat="1" ht="11.25">
      <c r="B130" s="33"/>
      <c r="D130" s="146" t="s">
        <v>247</v>
      </c>
      <c r="F130" s="172" t="s">
        <v>3319</v>
      </c>
      <c r="L130" s="33"/>
      <c r="M130" s="149"/>
      <c r="T130" s="54"/>
      <c r="AU130" s="18" t="s">
        <v>85</v>
      </c>
    </row>
    <row r="131" spans="2:65" s="1" customFormat="1" ht="11.25">
      <c r="B131" s="33"/>
      <c r="D131" s="146" t="s">
        <v>247</v>
      </c>
      <c r="F131" s="173" t="s">
        <v>3315</v>
      </c>
      <c r="H131" s="174">
        <v>0</v>
      </c>
      <c r="L131" s="33"/>
      <c r="M131" s="149"/>
      <c r="T131" s="54"/>
      <c r="AU131" s="18" t="s">
        <v>85</v>
      </c>
    </row>
    <row r="132" spans="2:65" s="1" customFormat="1" ht="11.25">
      <c r="B132" s="33"/>
      <c r="D132" s="146" t="s">
        <v>247</v>
      </c>
      <c r="F132" s="173" t="s">
        <v>3300</v>
      </c>
      <c r="H132" s="174">
        <v>5348.27</v>
      </c>
      <c r="L132" s="33"/>
      <c r="M132" s="149"/>
      <c r="T132" s="54"/>
      <c r="AU132" s="18" t="s">
        <v>85</v>
      </c>
    </row>
    <row r="133" spans="2:65" s="1" customFormat="1" ht="11.25">
      <c r="B133" s="33"/>
      <c r="D133" s="146" t="s">
        <v>247</v>
      </c>
      <c r="F133" s="173" t="s">
        <v>235</v>
      </c>
      <c r="H133" s="174">
        <v>5348.27</v>
      </c>
      <c r="L133" s="33"/>
      <c r="M133" s="149"/>
      <c r="T133" s="54"/>
      <c r="AU133" s="18" t="s">
        <v>85</v>
      </c>
    </row>
    <row r="134" spans="2:65" s="1" customFormat="1" ht="21.75" customHeight="1">
      <c r="B134" s="33"/>
      <c r="C134" s="133" t="s">
        <v>255</v>
      </c>
      <c r="D134" s="133" t="s">
        <v>220</v>
      </c>
      <c r="E134" s="134" t="s">
        <v>3326</v>
      </c>
      <c r="F134" s="135" t="s">
        <v>3327</v>
      </c>
      <c r="G134" s="136" t="s">
        <v>147</v>
      </c>
      <c r="H134" s="137">
        <v>5348.27</v>
      </c>
      <c r="I134" s="138"/>
      <c r="J134" s="139">
        <f>ROUND(I134*H134,2)</f>
        <v>0</v>
      </c>
      <c r="K134" s="135" t="s">
        <v>223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224</v>
      </c>
      <c r="AT134" s="144" t="s">
        <v>220</v>
      </c>
      <c r="AU134" s="144" t="s">
        <v>85</v>
      </c>
      <c r="AY134" s="18" t="s">
        <v>218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83</v>
      </c>
      <c r="BK134" s="145">
        <f>ROUND(I134*H134,2)</f>
        <v>0</v>
      </c>
      <c r="BL134" s="18" t="s">
        <v>224</v>
      </c>
      <c r="BM134" s="144" t="s">
        <v>3328</v>
      </c>
    </row>
    <row r="135" spans="2:65" s="1" customFormat="1" ht="19.5">
      <c r="B135" s="33"/>
      <c r="D135" s="146" t="s">
        <v>226</v>
      </c>
      <c r="F135" s="147" t="s">
        <v>3329</v>
      </c>
      <c r="I135" s="148"/>
      <c r="L135" s="33"/>
      <c r="M135" s="149"/>
      <c r="T135" s="54"/>
      <c r="AT135" s="18" t="s">
        <v>226</v>
      </c>
      <c r="AU135" s="18" t="s">
        <v>85</v>
      </c>
    </row>
    <row r="136" spans="2:65" s="1" customFormat="1" ht="11.25">
      <c r="B136" s="33"/>
      <c r="D136" s="150" t="s">
        <v>228</v>
      </c>
      <c r="F136" s="151" t="s">
        <v>3330</v>
      </c>
      <c r="I136" s="148"/>
      <c r="L136" s="33"/>
      <c r="M136" s="149"/>
      <c r="T136" s="54"/>
      <c r="AT136" s="18" t="s">
        <v>228</v>
      </c>
      <c r="AU136" s="18" t="s">
        <v>85</v>
      </c>
    </row>
    <row r="137" spans="2:65" s="12" customFormat="1" ht="11.25">
      <c r="B137" s="152"/>
      <c r="D137" s="146" t="s">
        <v>230</v>
      </c>
      <c r="E137" s="153" t="s">
        <v>19</v>
      </c>
      <c r="F137" s="154" t="s">
        <v>3331</v>
      </c>
      <c r="H137" s="153" t="s">
        <v>19</v>
      </c>
      <c r="I137" s="155"/>
      <c r="L137" s="152"/>
      <c r="M137" s="156"/>
      <c r="T137" s="157"/>
      <c r="AT137" s="153" t="s">
        <v>230</v>
      </c>
      <c r="AU137" s="153" t="s">
        <v>85</v>
      </c>
      <c r="AV137" s="12" t="s">
        <v>83</v>
      </c>
      <c r="AW137" s="12" t="s">
        <v>36</v>
      </c>
      <c r="AX137" s="12" t="s">
        <v>75</v>
      </c>
      <c r="AY137" s="153" t="s">
        <v>218</v>
      </c>
    </row>
    <row r="138" spans="2:65" s="13" customFormat="1" ht="11.25">
      <c r="B138" s="158"/>
      <c r="D138" s="146" t="s">
        <v>230</v>
      </c>
      <c r="E138" s="159" t="s">
        <v>19</v>
      </c>
      <c r="F138" s="160" t="s">
        <v>3298</v>
      </c>
      <c r="H138" s="161">
        <v>5348.27</v>
      </c>
      <c r="I138" s="162"/>
      <c r="L138" s="158"/>
      <c r="M138" s="163"/>
      <c r="T138" s="164"/>
      <c r="AT138" s="159" t="s">
        <v>230</v>
      </c>
      <c r="AU138" s="159" t="s">
        <v>85</v>
      </c>
      <c r="AV138" s="13" t="s">
        <v>85</v>
      </c>
      <c r="AW138" s="13" t="s">
        <v>36</v>
      </c>
      <c r="AX138" s="13" t="s">
        <v>83</v>
      </c>
      <c r="AY138" s="159" t="s">
        <v>218</v>
      </c>
    </row>
    <row r="139" spans="2:65" s="1" customFormat="1" ht="11.25">
      <c r="B139" s="33"/>
      <c r="D139" s="146" t="s">
        <v>247</v>
      </c>
      <c r="F139" s="172" t="s">
        <v>3319</v>
      </c>
      <c r="L139" s="33"/>
      <c r="M139" s="149"/>
      <c r="T139" s="54"/>
      <c r="AU139" s="18" t="s">
        <v>85</v>
      </c>
    </row>
    <row r="140" spans="2:65" s="1" customFormat="1" ht="11.25">
      <c r="B140" s="33"/>
      <c r="D140" s="146" t="s">
        <v>247</v>
      </c>
      <c r="F140" s="173" t="s">
        <v>3315</v>
      </c>
      <c r="H140" s="174">
        <v>0</v>
      </c>
      <c r="L140" s="33"/>
      <c r="M140" s="149"/>
      <c r="T140" s="54"/>
      <c r="AU140" s="18" t="s">
        <v>85</v>
      </c>
    </row>
    <row r="141" spans="2:65" s="1" customFormat="1" ht="11.25">
      <c r="B141" s="33"/>
      <c r="D141" s="146" t="s">
        <v>247</v>
      </c>
      <c r="F141" s="173" t="s">
        <v>3300</v>
      </c>
      <c r="H141" s="174">
        <v>5348.27</v>
      </c>
      <c r="L141" s="33"/>
      <c r="M141" s="149"/>
      <c r="T141" s="54"/>
      <c r="AU141" s="18" t="s">
        <v>85</v>
      </c>
    </row>
    <row r="142" spans="2:65" s="1" customFormat="1" ht="11.25">
      <c r="B142" s="33"/>
      <c r="D142" s="146" t="s">
        <v>247</v>
      </c>
      <c r="F142" s="173" t="s">
        <v>235</v>
      </c>
      <c r="H142" s="174">
        <v>5348.27</v>
      </c>
      <c r="L142" s="33"/>
      <c r="M142" s="149"/>
      <c r="T142" s="54"/>
      <c r="AU142" s="18" t="s">
        <v>85</v>
      </c>
    </row>
    <row r="143" spans="2:65" s="1" customFormat="1" ht="16.5" customHeight="1">
      <c r="B143" s="33"/>
      <c r="C143" s="133" t="s">
        <v>262</v>
      </c>
      <c r="D143" s="133" t="s">
        <v>220</v>
      </c>
      <c r="E143" s="134" t="s">
        <v>355</v>
      </c>
      <c r="F143" s="135" t="s">
        <v>356</v>
      </c>
      <c r="G143" s="136" t="s">
        <v>181</v>
      </c>
      <c r="H143" s="137">
        <v>10161.713</v>
      </c>
      <c r="I143" s="138"/>
      <c r="J143" s="139">
        <f>ROUND(I143*H143,2)</f>
        <v>0</v>
      </c>
      <c r="K143" s="135" t="s">
        <v>223</v>
      </c>
      <c r="L143" s="33"/>
      <c r="M143" s="140" t="s">
        <v>19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224</v>
      </c>
      <c r="AT143" s="144" t="s">
        <v>220</v>
      </c>
      <c r="AU143" s="144" t="s">
        <v>85</v>
      </c>
      <c r="AY143" s="18" t="s">
        <v>218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83</v>
      </c>
      <c r="BK143" s="145">
        <f>ROUND(I143*H143,2)</f>
        <v>0</v>
      </c>
      <c r="BL143" s="18" t="s">
        <v>224</v>
      </c>
      <c r="BM143" s="144" t="s">
        <v>3332</v>
      </c>
    </row>
    <row r="144" spans="2:65" s="1" customFormat="1" ht="19.5">
      <c r="B144" s="33"/>
      <c r="D144" s="146" t="s">
        <v>226</v>
      </c>
      <c r="F144" s="147" t="s">
        <v>358</v>
      </c>
      <c r="I144" s="148"/>
      <c r="L144" s="33"/>
      <c r="M144" s="149"/>
      <c r="T144" s="54"/>
      <c r="AT144" s="18" t="s">
        <v>226</v>
      </c>
      <c r="AU144" s="18" t="s">
        <v>85</v>
      </c>
    </row>
    <row r="145" spans="2:65" s="1" customFormat="1" ht="11.25">
      <c r="B145" s="33"/>
      <c r="D145" s="150" t="s">
        <v>228</v>
      </c>
      <c r="F145" s="151" t="s">
        <v>359</v>
      </c>
      <c r="I145" s="148"/>
      <c r="L145" s="33"/>
      <c r="M145" s="149"/>
      <c r="T145" s="54"/>
      <c r="AT145" s="18" t="s">
        <v>228</v>
      </c>
      <c r="AU145" s="18" t="s">
        <v>85</v>
      </c>
    </row>
    <row r="146" spans="2:65" s="13" customFormat="1" ht="11.25">
      <c r="B146" s="158"/>
      <c r="D146" s="146" t="s">
        <v>230</v>
      </c>
      <c r="E146" s="159" t="s">
        <v>19</v>
      </c>
      <c r="F146" s="160" t="s">
        <v>3333</v>
      </c>
      <c r="H146" s="161">
        <v>10161.713</v>
      </c>
      <c r="I146" s="162"/>
      <c r="L146" s="158"/>
      <c r="M146" s="163"/>
      <c r="T146" s="164"/>
      <c r="AT146" s="159" t="s">
        <v>230</v>
      </c>
      <c r="AU146" s="159" t="s">
        <v>85</v>
      </c>
      <c r="AV146" s="13" t="s">
        <v>85</v>
      </c>
      <c r="AW146" s="13" t="s">
        <v>36</v>
      </c>
      <c r="AX146" s="13" t="s">
        <v>83</v>
      </c>
      <c r="AY146" s="159" t="s">
        <v>218</v>
      </c>
    </row>
    <row r="147" spans="2:65" s="1" customFormat="1" ht="11.25">
      <c r="B147" s="33"/>
      <c r="D147" s="146" t="s">
        <v>247</v>
      </c>
      <c r="F147" s="172" t="s">
        <v>3319</v>
      </c>
      <c r="L147" s="33"/>
      <c r="M147" s="149"/>
      <c r="T147" s="54"/>
      <c r="AU147" s="18" t="s">
        <v>85</v>
      </c>
    </row>
    <row r="148" spans="2:65" s="1" customFormat="1" ht="11.25">
      <c r="B148" s="33"/>
      <c r="D148" s="146" t="s">
        <v>247</v>
      </c>
      <c r="F148" s="173" t="s">
        <v>3315</v>
      </c>
      <c r="H148" s="174">
        <v>0</v>
      </c>
      <c r="L148" s="33"/>
      <c r="M148" s="149"/>
      <c r="T148" s="54"/>
      <c r="AU148" s="18" t="s">
        <v>85</v>
      </c>
    </row>
    <row r="149" spans="2:65" s="1" customFormat="1" ht="11.25">
      <c r="B149" s="33"/>
      <c r="D149" s="146" t="s">
        <v>247</v>
      </c>
      <c r="F149" s="173" t="s">
        <v>3300</v>
      </c>
      <c r="H149" s="174">
        <v>5348.27</v>
      </c>
      <c r="L149" s="33"/>
      <c r="M149" s="149"/>
      <c r="T149" s="54"/>
      <c r="AU149" s="18" t="s">
        <v>85</v>
      </c>
    </row>
    <row r="150" spans="2:65" s="1" customFormat="1" ht="11.25">
      <c r="B150" s="33"/>
      <c r="D150" s="146" t="s">
        <v>247</v>
      </c>
      <c r="F150" s="173" t="s">
        <v>235</v>
      </c>
      <c r="H150" s="174">
        <v>5348.27</v>
      </c>
      <c r="L150" s="33"/>
      <c r="M150" s="149"/>
      <c r="T150" s="54"/>
      <c r="AU150" s="18" t="s">
        <v>85</v>
      </c>
    </row>
    <row r="151" spans="2:65" s="1" customFormat="1" ht="16.5" customHeight="1">
      <c r="B151" s="33"/>
      <c r="C151" s="133" t="s">
        <v>270</v>
      </c>
      <c r="D151" s="133" t="s">
        <v>220</v>
      </c>
      <c r="E151" s="134" t="s">
        <v>3334</v>
      </c>
      <c r="F151" s="135" t="s">
        <v>3335</v>
      </c>
      <c r="G151" s="136" t="s">
        <v>147</v>
      </c>
      <c r="H151" s="137">
        <v>5348.27</v>
      </c>
      <c r="I151" s="138"/>
      <c r="J151" s="139">
        <f>ROUND(I151*H151,2)</f>
        <v>0</v>
      </c>
      <c r="K151" s="135" t="s">
        <v>19</v>
      </c>
      <c r="L151" s="33"/>
      <c r="M151" s="140" t="s">
        <v>19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224</v>
      </c>
      <c r="AT151" s="144" t="s">
        <v>220</v>
      </c>
      <c r="AU151" s="144" t="s">
        <v>85</v>
      </c>
      <c r="AY151" s="18" t="s">
        <v>218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8" t="s">
        <v>83</v>
      </c>
      <c r="BK151" s="145">
        <f>ROUND(I151*H151,2)</f>
        <v>0</v>
      </c>
      <c r="BL151" s="18" t="s">
        <v>224</v>
      </c>
      <c r="BM151" s="144" t="s">
        <v>3336</v>
      </c>
    </row>
    <row r="152" spans="2:65" s="1" customFormat="1" ht="19.5">
      <c r="B152" s="33"/>
      <c r="D152" s="146" t="s">
        <v>226</v>
      </c>
      <c r="F152" s="147" t="s">
        <v>3337</v>
      </c>
      <c r="I152" s="148"/>
      <c r="L152" s="33"/>
      <c r="M152" s="149"/>
      <c r="T152" s="54"/>
      <c r="AT152" s="18" t="s">
        <v>226</v>
      </c>
      <c r="AU152" s="18" t="s">
        <v>85</v>
      </c>
    </row>
    <row r="153" spans="2:65" s="13" customFormat="1" ht="11.25">
      <c r="B153" s="158"/>
      <c r="D153" s="146" t="s">
        <v>230</v>
      </c>
      <c r="E153" s="159" t="s">
        <v>19</v>
      </c>
      <c r="F153" s="160" t="s">
        <v>3298</v>
      </c>
      <c r="H153" s="161">
        <v>5348.27</v>
      </c>
      <c r="I153" s="162"/>
      <c r="L153" s="158"/>
      <c r="M153" s="163"/>
      <c r="T153" s="164"/>
      <c r="AT153" s="159" t="s">
        <v>230</v>
      </c>
      <c r="AU153" s="159" t="s">
        <v>85</v>
      </c>
      <c r="AV153" s="13" t="s">
        <v>85</v>
      </c>
      <c r="AW153" s="13" t="s">
        <v>36</v>
      </c>
      <c r="AX153" s="13" t="s">
        <v>83</v>
      </c>
      <c r="AY153" s="159" t="s">
        <v>218</v>
      </c>
    </row>
    <row r="154" spans="2:65" s="1" customFormat="1" ht="11.25">
      <c r="B154" s="33"/>
      <c r="D154" s="146" t="s">
        <v>247</v>
      </c>
      <c r="F154" s="172" t="s">
        <v>3319</v>
      </c>
      <c r="L154" s="33"/>
      <c r="M154" s="149"/>
      <c r="T154" s="54"/>
      <c r="AU154" s="18" t="s">
        <v>85</v>
      </c>
    </row>
    <row r="155" spans="2:65" s="1" customFormat="1" ht="11.25">
      <c r="B155" s="33"/>
      <c r="D155" s="146" t="s">
        <v>247</v>
      </c>
      <c r="F155" s="173" t="s">
        <v>3315</v>
      </c>
      <c r="H155" s="174">
        <v>0</v>
      </c>
      <c r="L155" s="33"/>
      <c r="M155" s="149"/>
      <c r="T155" s="54"/>
      <c r="AU155" s="18" t="s">
        <v>85</v>
      </c>
    </row>
    <row r="156" spans="2:65" s="1" customFormat="1" ht="11.25">
      <c r="B156" s="33"/>
      <c r="D156" s="146" t="s">
        <v>247</v>
      </c>
      <c r="F156" s="173" t="s">
        <v>3300</v>
      </c>
      <c r="H156" s="174">
        <v>5348.27</v>
      </c>
      <c r="L156" s="33"/>
      <c r="M156" s="149"/>
      <c r="T156" s="54"/>
      <c r="AU156" s="18" t="s">
        <v>85</v>
      </c>
    </row>
    <row r="157" spans="2:65" s="1" customFormat="1" ht="11.25">
      <c r="B157" s="33"/>
      <c r="D157" s="146" t="s">
        <v>247</v>
      </c>
      <c r="F157" s="173" t="s">
        <v>235</v>
      </c>
      <c r="H157" s="174">
        <v>5348.27</v>
      </c>
      <c r="L157" s="33"/>
      <c r="M157" s="149"/>
      <c r="T157" s="54"/>
      <c r="AU157" s="18" t="s">
        <v>85</v>
      </c>
    </row>
    <row r="158" spans="2:65" s="11" customFormat="1" ht="22.9" customHeight="1">
      <c r="B158" s="121"/>
      <c r="D158" s="122" t="s">
        <v>74</v>
      </c>
      <c r="E158" s="131" t="s">
        <v>224</v>
      </c>
      <c r="F158" s="131" t="s">
        <v>1224</v>
      </c>
      <c r="I158" s="124"/>
      <c r="J158" s="132">
        <f>BK158</f>
        <v>0</v>
      </c>
      <c r="L158" s="121"/>
      <c r="M158" s="126"/>
      <c r="P158" s="127">
        <f>SUM(P159:P163)</f>
        <v>0</v>
      </c>
      <c r="R158" s="127">
        <f>SUM(R159:R163)</f>
        <v>211.13436959999999</v>
      </c>
      <c r="T158" s="128">
        <f>SUM(T159:T163)</f>
        <v>0</v>
      </c>
      <c r="AR158" s="122" t="s">
        <v>83</v>
      </c>
      <c r="AT158" s="129" t="s">
        <v>74</v>
      </c>
      <c r="AU158" s="129" t="s">
        <v>83</v>
      </c>
      <c r="AY158" s="122" t="s">
        <v>218</v>
      </c>
      <c r="BK158" s="130">
        <f>SUM(BK159:BK163)</f>
        <v>0</v>
      </c>
    </row>
    <row r="159" spans="2:65" s="1" customFormat="1" ht="16.5" customHeight="1">
      <c r="B159" s="33"/>
      <c r="C159" s="133" t="s">
        <v>301</v>
      </c>
      <c r="D159" s="133" t="s">
        <v>220</v>
      </c>
      <c r="E159" s="134" t="s">
        <v>3338</v>
      </c>
      <c r="F159" s="135" t="s">
        <v>3339</v>
      </c>
      <c r="G159" s="136" t="s">
        <v>147</v>
      </c>
      <c r="H159" s="137">
        <v>82.11</v>
      </c>
      <c r="I159" s="138"/>
      <c r="J159" s="139">
        <f>ROUND(I159*H159,2)</f>
        <v>0</v>
      </c>
      <c r="K159" s="135" t="s">
        <v>223</v>
      </c>
      <c r="L159" s="33"/>
      <c r="M159" s="140" t="s">
        <v>19</v>
      </c>
      <c r="N159" s="141" t="s">
        <v>46</v>
      </c>
      <c r="P159" s="142">
        <f>O159*H159</f>
        <v>0</v>
      </c>
      <c r="Q159" s="142">
        <v>2.5713599999999999</v>
      </c>
      <c r="R159" s="142">
        <f>Q159*H159</f>
        <v>211.13436959999999</v>
      </c>
      <c r="S159" s="142">
        <v>0</v>
      </c>
      <c r="T159" s="143">
        <f>S159*H159</f>
        <v>0</v>
      </c>
      <c r="AR159" s="144" t="s">
        <v>224</v>
      </c>
      <c r="AT159" s="144" t="s">
        <v>220</v>
      </c>
      <c r="AU159" s="144" t="s">
        <v>85</v>
      </c>
      <c r="AY159" s="18" t="s">
        <v>218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8" t="s">
        <v>83</v>
      </c>
      <c r="BK159" s="145">
        <f>ROUND(I159*H159,2)</f>
        <v>0</v>
      </c>
      <c r="BL159" s="18" t="s">
        <v>224</v>
      </c>
      <c r="BM159" s="144" t="s">
        <v>3340</v>
      </c>
    </row>
    <row r="160" spans="2:65" s="1" customFormat="1" ht="11.25">
      <c r="B160" s="33"/>
      <c r="D160" s="146" t="s">
        <v>226</v>
      </c>
      <c r="F160" s="147" t="s">
        <v>3341</v>
      </c>
      <c r="I160" s="148"/>
      <c r="L160" s="33"/>
      <c r="M160" s="149"/>
      <c r="T160" s="54"/>
      <c r="AT160" s="18" t="s">
        <v>226</v>
      </c>
      <c r="AU160" s="18" t="s">
        <v>85</v>
      </c>
    </row>
    <row r="161" spans="2:65" s="1" customFormat="1" ht="11.25">
      <c r="B161" s="33"/>
      <c r="D161" s="150" t="s">
        <v>228</v>
      </c>
      <c r="F161" s="151" t="s">
        <v>3342</v>
      </c>
      <c r="I161" s="148"/>
      <c r="L161" s="33"/>
      <c r="M161" s="149"/>
      <c r="T161" s="54"/>
      <c r="AT161" s="18" t="s">
        <v>228</v>
      </c>
      <c r="AU161" s="18" t="s">
        <v>85</v>
      </c>
    </row>
    <row r="162" spans="2:65" s="12" customFormat="1" ht="11.25">
      <c r="B162" s="152"/>
      <c r="D162" s="146" t="s">
        <v>230</v>
      </c>
      <c r="E162" s="153" t="s">
        <v>19</v>
      </c>
      <c r="F162" s="154" t="s">
        <v>3343</v>
      </c>
      <c r="H162" s="153" t="s">
        <v>19</v>
      </c>
      <c r="I162" s="155"/>
      <c r="L162" s="152"/>
      <c r="M162" s="156"/>
      <c r="T162" s="157"/>
      <c r="AT162" s="153" t="s">
        <v>230</v>
      </c>
      <c r="AU162" s="153" t="s">
        <v>85</v>
      </c>
      <c r="AV162" s="12" t="s">
        <v>83</v>
      </c>
      <c r="AW162" s="12" t="s">
        <v>36</v>
      </c>
      <c r="AX162" s="12" t="s">
        <v>75</v>
      </c>
      <c r="AY162" s="153" t="s">
        <v>218</v>
      </c>
    </row>
    <row r="163" spans="2:65" s="13" customFormat="1" ht="11.25">
      <c r="B163" s="158"/>
      <c r="D163" s="146" t="s">
        <v>230</v>
      </c>
      <c r="E163" s="159" t="s">
        <v>19</v>
      </c>
      <c r="F163" s="160" t="s">
        <v>3344</v>
      </c>
      <c r="H163" s="161">
        <v>82.11</v>
      </c>
      <c r="I163" s="162"/>
      <c r="L163" s="158"/>
      <c r="M163" s="163"/>
      <c r="T163" s="164"/>
      <c r="AT163" s="159" t="s">
        <v>230</v>
      </c>
      <c r="AU163" s="159" t="s">
        <v>85</v>
      </c>
      <c r="AV163" s="13" t="s">
        <v>85</v>
      </c>
      <c r="AW163" s="13" t="s">
        <v>36</v>
      </c>
      <c r="AX163" s="13" t="s">
        <v>83</v>
      </c>
      <c r="AY163" s="159" t="s">
        <v>218</v>
      </c>
    </row>
    <row r="164" spans="2:65" s="11" customFormat="1" ht="22.9" customHeight="1">
      <c r="B164" s="121"/>
      <c r="D164" s="122" t="s">
        <v>74</v>
      </c>
      <c r="E164" s="131" t="s">
        <v>508</v>
      </c>
      <c r="F164" s="131" t="s">
        <v>509</v>
      </c>
      <c r="I164" s="124"/>
      <c r="J164" s="132">
        <f>BK164</f>
        <v>0</v>
      </c>
      <c r="L164" s="121"/>
      <c r="M164" s="126"/>
      <c r="P164" s="127">
        <f>SUM(P165:P166)</f>
        <v>0</v>
      </c>
      <c r="R164" s="127">
        <f>SUM(R165:R166)</f>
        <v>0</v>
      </c>
      <c r="T164" s="128">
        <f>SUM(T165:T166)</f>
        <v>0</v>
      </c>
      <c r="AR164" s="122" t="s">
        <v>83</v>
      </c>
      <c r="AT164" s="129" t="s">
        <v>74</v>
      </c>
      <c r="AU164" s="129" t="s">
        <v>83</v>
      </c>
      <c r="AY164" s="122" t="s">
        <v>218</v>
      </c>
      <c r="BK164" s="130">
        <f>SUM(BK165:BK166)</f>
        <v>0</v>
      </c>
    </row>
    <row r="165" spans="2:65" s="1" customFormat="1" ht="16.5" customHeight="1">
      <c r="B165" s="33"/>
      <c r="C165" s="133" t="s">
        <v>310</v>
      </c>
      <c r="D165" s="133" t="s">
        <v>220</v>
      </c>
      <c r="E165" s="134" t="s">
        <v>511</v>
      </c>
      <c r="F165" s="135" t="s">
        <v>512</v>
      </c>
      <c r="G165" s="136" t="s">
        <v>181</v>
      </c>
      <c r="H165" s="137">
        <v>211.13399999999999</v>
      </c>
      <c r="I165" s="138"/>
      <c r="J165" s="139">
        <f>ROUND(I165*H165,2)</f>
        <v>0</v>
      </c>
      <c r="K165" s="135" t="s">
        <v>19</v>
      </c>
      <c r="L165" s="33"/>
      <c r="M165" s="140" t="s">
        <v>19</v>
      </c>
      <c r="N165" s="141" t="s">
        <v>46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224</v>
      </c>
      <c r="AT165" s="144" t="s">
        <v>220</v>
      </c>
      <c r="AU165" s="144" t="s">
        <v>85</v>
      </c>
      <c r="AY165" s="18" t="s">
        <v>218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8" t="s">
        <v>83</v>
      </c>
      <c r="BK165" s="145">
        <f>ROUND(I165*H165,2)</f>
        <v>0</v>
      </c>
      <c r="BL165" s="18" t="s">
        <v>224</v>
      </c>
      <c r="BM165" s="144" t="s">
        <v>3345</v>
      </c>
    </row>
    <row r="166" spans="2:65" s="1" customFormat="1" ht="11.25">
      <c r="B166" s="33"/>
      <c r="D166" s="146" t="s">
        <v>226</v>
      </c>
      <c r="F166" s="147" t="s">
        <v>514</v>
      </c>
      <c r="I166" s="148"/>
      <c r="L166" s="33"/>
      <c r="M166" s="198"/>
      <c r="N166" s="199"/>
      <c r="O166" s="199"/>
      <c r="P166" s="199"/>
      <c r="Q166" s="199"/>
      <c r="R166" s="199"/>
      <c r="S166" s="199"/>
      <c r="T166" s="200"/>
      <c r="AT166" s="18" t="s">
        <v>226</v>
      </c>
      <c r="AU166" s="18" t="s">
        <v>85</v>
      </c>
    </row>
    <row r="167" spans="2:65" s="1" customFormat="1" ht="6.95" customHeight="1">
      <c r="B167" s="42"/>
      <c r="C167" s="43"/>
      <c r="D167" s="43"/>
      <c r="E167" s="43"/>
      <c r="F167" s="43"/>
      <c r="G167" s="43"/>
      <c r="H167" s="43"/>
      <c r="I167" s="43"/>
      <c r="J167" s="43"/>
      <c r="K167" s="43"/>
      <c r="L167" s="33"/>
    </row>
  </sheetData>
  <sheetProtection algorithmName="SHA-512" hashValue="DY1RIU5CuwyG7hKKXmsI1fhFL6qrYLsK0tu4n6b7okD4e1OoWuMxudX4Aw7KdkyXsykn+lPPcWnHDIOuQmy1PQ==" saltValue="nzhNJKPJae6HSNiC3Vm9Z5FHQImrs6akaWs0Q1HOAmBPry5RQmmxDbChqR6nz73pjHOjXmotnkH5UHKOBrCFbQ==" spinCount="100000" sheet="1" objects="1" scenarios="1" formatColumns="0" formatRows="0" autoFilter="0"/>
  <autoFilter ref="C88:K166" xr:uid="{00000000-0009-0000-0000-000010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 xr:uid="{00000000-0004-0000-1000-000000000000}"/>
    <hyperlink ref="F105" r:id="rId2" xr:uid="{00000000-0004-0000-1000-000001000000}"/>
    <hyperlink ref="F119" r:id="rId3" xr:uid="{00000000-0004-0000-1000-000002000000}"/>
    <hyperlink ref="F127" r:id="rId4" xr:uid="{00000000-0004-0000-1000-000003000000}"/>
    <hyperlink ref="F136" r:id="rId5" xr:uid="{00000000-0004-0000-1000-000004000000}"/>
    <hyperlink ref="F145" r:id="rId6" xr:uid="{00000000-0004-0000-1000-000005000000}"/>
    <hyperlink ref="F161" r:id="rId7" xr:uid="{00000000-0004-0000-1000-000006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8"/>
  <headerFooter>
    <oddFooter>&amp;CStrana &amp;P z &amp;N</oddFooter>
  </headerFooter>
  <drawing r:id="rId9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70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141</v>
      </c>
      <c r="AZ2" s="91" t="s">
        <v>1100</v>
      </c>
      <c r="BA2" s="91" t="s">
        <v>1101</v>
      </c>
      <c r="BB2" s="91" t="s">
        <v>151</v>
      </c>
      <c r="BC2" s="91" t="s">
        <v>3346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1106</v>
      </c>
      <c r="BA3" s="91" t="s">
        <v>1107</v>
      </c>
      <c r="BB3" s="91" t="s">
        <v>147</v>
      </c>
      <c r="BC3" s="91" t="s">
        <v>3347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2749</v>
      </c>
      <c r="BA4" s="91" t="s">
        <v>2750</v>
      </c>
      <c r="BB4" s="91" t="s">
        <v>151</v>
      </c>
      <c r="BC4" s="91" t="s">
        <v>3348</v>
      </c>
      <c r="BD4" s="91" t="s">
        <v>85</v>
      </c>
    </row>
    <row r="5" spans="2:56" ht="6.95" customHeight="1">
      <c r="B5" s="21"/>
      <c r="L5" s="21"/>
      <c r="AZ5" s="91" t="s">
        <v>3349</v>
      </c>
      <c r="BA5" s="91" t="s">
        <v>3350</v>
      </c>
      <c r="BB5" s="91" t="s">
        <v>532</v>
      </c>
      <c r="BC5" s="91" t="s">
        <v>83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3351</v>
      </c>
      <c r="BA6" s="91" t="s">
        <v>3352</v>
      </c>
      <c r="BB6" s="91" t="s">
        <v>532</v>
      </c>
      <c r="BC6" s="91" t="s">
        <v>83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3353</v>
      </c>
      <c r="BA7" s="91" t="s">
        <v>3354</v>
      </c>
      <c r="BB7" s="91" t="s">
        <v>151</v>
      </c>
      <c r="BC7" s="91" t="s">
        <v>3355</v>
      </c>
      <c r="BD7" s="91" t="s">
        <v>85</v>
      </c>
    </row>
    <row r="8" spans="2:56" ht="12" customHeight="1">
      <c r="B8" s="21"/>
      <c r="D8" s="28" t="s">
        <v>166</v>
      </c>
      <c r="L8" s="21"/>
      <c r="AZ8" s="91" t="s">
        <v>3356</v>
      </c>
      <c r="BA8" s="91" t="s">
        <v>3357</v>
      </c>
      <c r="BB8" s="91" t="s">
        <v>151</v>
      </c>
      <c r="BC8" s="91" t="s">
        <v>3358</v>
      </c>
      <c r="BD8" s="91" t="s">
        <v>85</v>
      </c>
    </row>
    <row r="9" spans="2:56" s="1" customFormat="1" ht="16.5" customHeight="1">
      <c r="B9" s="33"/>
      <c r="E9" s="336" t="s">
        <v>878</v>
      </c>
      <c r="F9" s="338"/>
      <c r="G9" s="338"/>
      <c r="H9" s="338"/>
      <c r="L9" s="33"/>
      <c r="AZ9" s="91" t="s">
        <v>3359</v>
      </c>
      <c r="BA9" s="91" t="s">
        <v>3359</v>
      </c>
      <c r="BB9" s="91" t="s">
        <v>157</v>
      </c>
      <c r="BC9" s="91" t="s">
        <v>3360</v>
      </c>
      <c r="BD9" s="91" t="s">
        <v>85</v>
      </c>
    </row>
    <row r="10" spans="2:56" s="1" customFormat="1" ht="12" customHeight="1">
      <c r="B10" s="33"/>
      <c r="D10" s="28" t="s">
        <v>879</v>
      </c>
      <c r="L10" s="33"/>
      <c r="AZ10" s="91" t="s">
        <v>3361</v>
      </c>
      <c r="BA10" s="91" t="s">
        <v>3361</v>
      </c>
      <c r="BB10" s="91" t="s">
        <v>532</v>
      </c>
      <c r="BC10" s="91" t="s">
        <v>510</v>
      </c>
      <c r="BD10" s="91" t="s">
        <v>85</v>
      </c>
    </row>
    <row r="11" spans="2:56" s="1" customFormat="1" ht="16.5" customHeight="1">
      <c r="B11" s="33"/>
      <c r="E11" s="299" t="s">
        <v>3362</v>
      </c>
      <c r="F11" s="338"/>
      <c r="G11" s="338"/>
      <c r="H11" s="338"/>
      <c r="L11" s="33"/>
      <c r="AZ11" s="91" t="s">
        <v>3363</v>
      </c>
      <c r="BA11" s="91" t="s">
        <v>3363</v>
      </c>
      <c r="BB11" s="91" t="s">
        <v>532</v>
      </c>
      <c r="BC11" s="91" t="s">
        <v>83</v>
      </c>
      <c r="BD11" s="91" t="s">
        <v>85</v>
      </c>
    </row>
    <row r="12" spans="2:56" s="1" customFormat="1" ht="11.25">
      <c r="B12" s="33"/>
      <c r="L12" s="33"/>
      <c r="AZ12" s="91" t="s">
        <v>3364</v>
      </c>
      <c r="BA12" s="91" t="s">
        <v>3364</v>
      </c>
      <c r="BB12" s="91" t="s">
        <v>532</v>
      </c>
      <c r="BC12" s="91" t="s">
        <v>83</v>
      </c>
      <c r="BD12" s="91" t="s">
        <v>85</v>
      </c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  <c r="AZ13" s="91" t="s">
        <v>3365</v>
      </c>
      <c r="BA13" s="91" t="s">
        <v>3365</v>
      </c>
      <c r="BB13" s="91" t="s">
        <v>532</v>
      </c>
      <c r="BC13" s="91" t="s">
        <v>83</v>
      </c>
      <c r="BD13" s="91" t="s">
        <v>85</v>
      </c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  <c r="AZ14" s="91" t="s">
        <v>3366</v>
      </c>
      <c r="BA14" s="91" t="s">
        <v>3366</v>
      </c>
      <c r="BB14" s="91" t="s">
        <v>532</v>
      </c>
      <c r="BC14" s="91" t="s">
        <v>83</v>
      </c>
      <c r="BD14" s="91" t="s">
        <v>85</v>
      </c>
    </row>
    <row r="15" spans="2:56" s="1" customFormat="1" ht="10.9" customHeight="1">
      <c r="B15" s="33"/>
      <c r="L15" s="33"/>
      <c r="AZ15" s="91" t="s">
        <v>3367</v>
      </c>
      <c r="BA15" s="91" t="s">
        <v>3368</v>
      </c>
      <c r="BB15" s="91" t="s">
        <v>532</v>
      </c>
      <c r="BC15" s="91" t="s">
        <v>83</v>
      </c>
      <c r="BD15" s="91" t="s">
        <v>85</v>
      </c>
    </row>
    <row r="16" spans="2:5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  <c r="AZ16" s="91" t="s">
        <v>3369</v>
      </c>
      <c r="BA16" s="91" t="s">
        <v>3370</v>
      </c>
      <c r="BB16" s="91" t="s">
        <v>532</v>
      </c>
      <c r="BC16" s="91" t="s">
        <v>83</v>
      </c>
      <c r="BD16" s="91" t="s">
        <v>85</v>
      </c>
    </row>
    <row r="17" spans="2:56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  <c r="AZ17" s="91" t="s">
        <v>3371</v>
      </c>
      <c r="BA17" s="91" t="s">
        <v>3372</v>
      </c>
      <c r="BB17" s="91" t="s">
        <v>157</v>
      </c>
      <c r="BC17" s="91" t="s">
        <v>3373</v>
      </c>
      <c r="BD17" s="91" t="s">
        <v>85</v>
      </c>
    </row>
    <row r="18" spans="2:56" s="1" customFormat="1" ht="6.95" customHeight="1">
      <c r="B18" s="33"/>
      <c r="L18" s="33"/>
      <c r="AZ18" s="91" t="s">
        <v>3374</v>
      </c>
      <c r="BA18" s="91" t="s">
        <v>3374</v>
      </c>
      <c r="BB18" s="91" t="s">
        <v>147</v>
      </c>
      <c r="BC18" s="91" t="s">
        <v>3375</v>
      </c>
      <c r="BD18" s="91" t="s">
        <v>85</v>
      </c>
    </row>
    <row r="19" spans="2:56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  <c r="AZ19" s="91" t="s">
        <v>3376</v>
      </c>
      <c r="BA19" s="91" t="s">
        <v>3377</v>
      </c>
      <c r="BB19" s="91" t="s">
        <v>949</v>
      </c>
      <c r="BC19" s="91" t="s">
        <v>83</v>
      </c>
      <c r="BD19" s="91" t="s">
        <v>85</v>
      </c>
    </row>
    <row r="20" spans="2:56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56" s="1" customFormat="1" ht="6.95" customHeight="1">
      <c r="B21" s="33"/>
      <c r="L21" s="33"/>
    </row>
    <row r="22" spans="2:56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56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56" s="1" customFormat="1" ht="6.95" customHeight="1">
      <c r="B24" s="33"/>
      <c r="L24" s="33"/>
    </row>
    <row r="25" spans="2:56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56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56" s="1" customFormat="1" ht="6.95" customHeight="1">
      <c r="B27" s="33"/>
      <c r="L27" s="33"/>
    </row>
    <row r="28" spans="2:56" s="1" customFormat="1" ht="12" customHeight="1">
      <c r="B28" s="33"/>
      <c r="D28" s="28" t="s">
        <v>39</v>
      </c>
      <c r="L28" s="33"/>
    </row>
    <row r="29" spans="2:56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56" s="1" customFormat="1" ht="6.95" customHeight="1">
      <c r="B30" s="33"/>
      <c r="L30" s="33"/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56" s="1" customFormat="1" ht="25.35" customHeight="1">
      <c r="B32" s="33"/>
      <c r="D32" s="94" t="s">
        <v>41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ROUND((SUM(BE93:BE701)),  2)</f>
        <v>0</v>
      </c>
      <c r="I35" s="95">
        <v>0.21</v>
      </c>
      <c r="J35" s="84">
        <f>ROUND(((SUM(BE93:BE701))*I35),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ROUND((SUM(BF93:BF701)),  2)</f>
        <v>0</v>
      </c>
      <c r="I36" s="95">
        <v>0.15</v>
      </c>
      <c r="J36" s="84">
        <f>ROUND(((SUM(BF93:BF701))*I36),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ROUND((SUM(BG93:BG701)),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ROUND((SUM(BH93:BH701)),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ROUND((SUM(BI93:BI701)),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11 - Venkovní úpravy a oplocení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J93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195</v>
      </c>
      <c r="E64" s="107"/>
      <c r="F64" s="107"/>
      <c r="G64" s="107"/>
      <c r="H64" s="107"/>
      <c r="I64" s="107"/>
      <c r="J64" s="108">
        <f>J94</f>
        <v>0</v>
      </c>
      <c r="L64" s="105"/>
    </row>
    <row r="65" spans="2:12" s="9" customFormat="1" ht="19.899999999999999" customHeight="1">
      <c r="B65" s="109"/>
      <c r="D65" s="110" t="s">
        <v>196</v>
      </c>
      <c r="E65" s="111"/>
      <c r="F65" s="111"/>
      <c r="G65" s="111"/>
      <c r="H65" s="111"/>
      <c r="I65" s="111"/>
      <c r="J65" s="112">
        <f>J95</f>
        <v>0</v>
      </c>
      <c r="L65" s="109"/>
    </row>
    <row r="66" spans="2:12" s="9" customFormat="1" ht="19.899999999999999" customHeight="1">
      <c r="B66" s="109"/>
      <c r="D66" s="110" t="s">
        <v>574</v>
      </c>
      <c r="E66" s="111"/>
      <c r="F66" s="111"/>
      <c r="G66" s="111"/>
      <c r="H66" s="111"/>
      <c r="I66" s="111"/>
      <c r="J66" s="112">
        <f>J276</f>
        <v>0</v>
      </c>
      <c r="L66" s="109"/>
    </row>
    <row r="67" spans="2:12" s="9" customFormat="1" ht="19.899999999999999" customHeight="1">
      <c r="B67" s="109"/>
      <c r="D67" s="110" t="s">
        <v>1124</v>
      </c>
      <c r="E67" s="111"/>
      <c r="F67" s="111"/>
      <c r="G67" s="111"/>
      <c r="H67" s="111"/>
      <c r="I67" s="111"/>
      <c r="J67" s="112">
        <f>J289</f>
        <v>0</v>
      </c>
      <c r="L67" s="109"/>
    </row>
    <row r="68" spans="2:12" s="9" customFormat="1" ht="19.899999999999999" customHeight="1">
      <c r="B68" s="109"/>
      <c r="D68" s="110" t="s">
        <v>1125</v>
      </c>
      <c r="E68" s="111"/>
      <c r="F68" s="111"/>
      <c r="G68" s="111"/>
      <c r="H68" s="111"/>
      <c r="I68" s="111"/>
      <c r="J68" s="112">
        <f>J434</f>
        <v>0</v>
      </c>
      <c r="L68" s="109"/>
    </row>
    <row r="69" spans="2:12" s="9" customFormat="1" ht="19.899999999999999" customHeight="1">
      <c r="B69" s="109"/>
      <c r="D69" s="110" t="s">
        <v>197</v>
      </c>
      <c r="E69" s="111"/>
      <c r="F69" s="111"/>
      <c r="G69" s="111"/>
      <c r="H69" s="111"/>
      <c r="I69" s="111"/>
      <c r="J69" s="112">
        <f>J496</f>
        <v>0</v>
      </c>
      <c r="L69" s="109"/>
    </row>
    <row r="70" spans="2:12" s="9" customFormat="1" ht="19.899999999999999" customHeight="1">
      <c r="B70" s="109"/>
      <c r="D70" s="110" t="s">
        <v>198</v>
      </c>
      <c r="E70" s="111"/>
      <c r="F70" s="111"/>
      <c r="G70" s="111"/>
      <c r="H70" s="111"/>
      <c r="I70" s="111"/>
      <c r="J70" s="112">
        <f>J687</f>
        <v>0</v>
      </c>
      <c r="L70" s="109"/>
    </row>
    <row r="71" spans="2:12" s="9" customFormat="1" ht="19.899999999999999" customHeight="1">
      <c r="B71" s="109"/>
      <c r="D71" s="110" t="s">
        <v>200</v>
      </c>
      <c r="E71" s="111"/>
      <c r="F71" s="111"/>
      <c r="G71" s="111"/>
      <c r="H71" s="111"/>
      <c r="I71" s="111"/>
      <c r="J71" s="112">
        <f>J698</f>
        <v>0</v>
      </c>
      <c r="L71" s="109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2" t="s">
        <v>203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16</v>
      </c>
      <c r="L80" s="33"/>
    </row>
    <row r="81" spans="2:65" s="1" customFormat="1" ht="16.5" customHeight="1">
      <c r="B81" s="33"/>
      <c r="E81" s="336" t="str">
        <f>E7</f>
        <v>MVE jez Rajhrad vč. rekonstrukce jezu a rybího přechodu</v>
      </c>
      <c r="F81" s="337"/>
      <c r="G81" s="337"/>
      <c r="H81" s="337"/>
      <c r="L81" s="33"/>
    </row>
    <row r="82" spans="2:65" ht="12" customHeight="1">
      <c r="B82" s="21"/>
      <c r="C82" s="28" t="s">
        <v>166</v>
      </c>
      <c r="L82" s="21"/>
    </row>
    <row r="83" spans="2:65" s="1" customFormat="1" ht="16.5" customHeight="1">
      <c r="B83" s="33"/>
      <c r="E83" s="336" t="s">
        <v>878</v>
      </c>
      <c r="F83" s="338"/>
      <c r="G83" s="338"/>
      <c r="H83" s="338"/>
      <c r="L83" s="33"/>
    </row>
    <row r="84" spans="2:65" s="1" customFormat="1" ht="12" customHeight="1">
      <c r="B84" s="33"/>
      <c r="C84" s="28" t="s">
        <v>879</v>
      </c>
      <c r="L84" s="33"/>
    </row>
    <row r="85" spans="2:65" s="1" customFormat="1" ht="16.5" customHeight="1">
      <c r="B85" s="33"/>
      <c r="E85" s="299" t="str">
        <f>E11</f>
        <v>SO 11 - Venkovní úpravy a oplocení</v>
      </c>
      <c r="F85" s="338"/>
      <c r="G85" s="338"/>
      <c r="H85" s="338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21</v>
      </c>
      <c r="F87" s="26" t="str">
        <f>F14</f>
        <v xml:space="preserve">Svratka, říční km 29,430 – jez </v>
      </c>
      <c r="I87" s="28" t="s">
        <v>23</v>
      </c>
      <c r="J87" s="50">
        <f>IF(J14="","",J14)</f>
        <v>45461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24</v>
      </c>
      <c r="F89" s="26" t="str">
        <f>E17</f>
        <v>Povodí Moravy, státní podnik</v>
      </c>
      <c r="I89" s="28" t="s">
        <v>32</v>
      </c>
      <c r="J89" s="31" t="str">
        <f>E23</f>
        <v>AQUATIS a. s.</v>
      </c>
      <c r="L89" s="33"/>
    </row>
    <row r="90" spans="2:65" s="1" customFormat="1" ht="15.2" customHeight="1">
      <c r="B90" s="33"/>
      <c r="C90" s="28" t="s">
        <v>30</v>
      </c>
      <c r="F90" s="26" t="str">
        <f>IF(E20="","",E20)</f>
        <v>Vyplň údaj</v>
      </c>
      <c r="I90" s="28" t="s">
        <v>37</v>
      </c>
      <c r="J90" s="31" t="str">
        <f>E26</f>
        <v>Bc. Aneta Patková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3"/>
      <c r="C92" s="114" t="s">
        <v>204</v>
      </c>
      <c r="D92" s="115" t="s">
        <v>60</v>
      </c>
      <c r="E92" s="115" t="s">
        <v>56</v>
      </c>
      <c r="F92" s="115" t="s">
        <v>57</v>
      </c>
      <c r="G92" s="115" t="s">
        <v>205</v>
      </c>
      <c r="H92" s="115" t="s">
        <v>206</v>
      </c>
      <c r="I92" s="115" t="s">
        <v>207</v>
      </c>
      <c r="J92" s="115" t="s">
        <v>193</v>
      </c>
      <c r="K92" s="116" t="s">
        <v>208</v>
      </c>
      <c r="L92" s="113"/>
      <c r="M92" s="57" t="s">
        <v>19</v>
      </c>
      <c r="N92" s="58" t="s">
        <v>45</v>
      </c>
      <c r="O92" s="58" t="s">
        <v>209</v>
      </c>
      <c r="P92" s="58" t="s">
        <v>210</v>
      </c>
      <c r="Q92" s="58" t="s">
        <v>211</v>
      </c>
      <c r="R92" s="58" t="s">
        <v>212</v>
      </c>
      <c r="S92" s="58" t="s">
        <v>213</v>
      </c>
      <c r="T92" s="59" t="s">
        <v>214</v>
      </c>
    </row>
    <row r="93" spans="2:65" s="1" customFormat="1" ht="22.9" customHeight="1">
      <c r="B93" s="33"/>
      <c r="C93" s="62" t="s">
        <v>215</v>
      </c>
      <c r="J93" s="117">
        <f>BK93</f>
        <v>0</v>
      </c>
      <c r="L93" s="33"/>
      <c r="M93" s="60"/>
      <c r="N93" s="51"/>
      <c r="O93" s="51"/>
      <c r="P93" s="118">
        <f>P94</f>
        <v>0</v>
      </c>
      <c r="Q93" s="51"/>
      <c r="R93" s="118">
        <f>R94</f>
        <v>155.93821998000001</v>
      </c>
      <c r="S93" s="51"/>
      <c r="T93" s="119">
        <f>T94</f>
        <v>0.2</v>
      </c>
      <c r="AT93" s="18" t="s">
        <v>74</v>
      </c>
      <c r="AU93" s="18" t="s">
        <v>194</v>
      </c>
      <c r="BK93" s="120">
        <f>BK94</f>
        <v>0</v>
      </c>
    </row>
    <row r="94" spans="2:65" s="11" customFormat="1" ht="25.9" customHeight="1">
      <c r="B94" s="121"/>
      <c r="D94" s="122" t="s">
        <v>74</v>
      </c>
      <c r="E94" s="123" t="s">
        <v>216</v>
      </c>
      <c r="F94" s="123" t="s">
        <v>217</v>
      </c>
      <c r="I94" s="124"/>
      <c r="J94" s="125">
        <f>BK94</f>
        <v>0</v>
      </c>
      <c r="L94" s="121"/>
      <c r="M94" s="126"/>
      <c r="P94" s="127">
        <f>P95+P276+P289+P434+P496+P687+P698</f>
        <v>0</v>
      </c>
      <c r="R94" s="127">
        <f>R95+R276+R289+R434+R496+R687+R698</f>
        <v>155.93821998000001</v>
      </c>
      <c r="T94" s="128">
        <f>T95+T276+T289+T434+T496+T687+T698</f>
        <v>0.2</v>
      </c>
      <c r="AR94" s="122" t="s">
        <v>83</v>
      </c>
      <c r="AT94" s="129" t="s">
        <v>74</v>
      </c>
      <c r="AU94" s="129" t="s">
        <v>75</v>
      </c>
      <c r="AY94" s="122" t="s">
        <v>218</v>
      </c>
      <c r="BK94" s="130">
        <f>BK95+BK276+BK289+BK434+BK496+BK687+BK698</f>
        <v>0</v>
      </c>
    </row>
    <row r="95" spans="2:65" s="11" customFormat="1" ht="22.9" customHeight="1">
      <c r="B95" s="121"/>
      <c r="D95" s="122" t="s">
        <v>74</v>
      </c>
      <c r="E95" s="131" t="s">
        <v>83</v>
      </c>
      <c r="F95" s="131" t="s">
        <v>219</v>
      </c>
      <c r="I95" s="124"/>
      <c r="J95" s="132">
        <f>BK95</f>
        <v>0</v>
      </c>
      <c r="L95" s="121"/>
      <c r="M95" s="126"/>
      <c r="P95" s="127">
        <f>SUM(P96:P275)</f>
        <v>0</v>
      </c>
      <c r="R95" s="127">
        <f>SUM(R96:R275)</f>
        <v>3.637E-3</v>
      </c>
      <c r="T95" s="128">
        <f>SUM(T96:T275)</f>
        <v>0</v>
      </c>
      <c r="AR95" s="122" t="s">
        <v>83</v>
      </c>
      <c r="AT95" s="129" t="s">
        <v>74</v>
      </c>
      <c r="AU95" s="129" t="s">
        <v>83</v>
      </c>
      <c r="AY95" s="122" t="s">
        <v>218</v>
      </c>
      <c r="BK95" s="130">
        <f>SUM(BK96:BK275)</f>
        <v>0</v>
      </c>
    </row>
    <row r="96" spans="2:65" s="1" customFormat="1" ht="16.5" customHeight="1">
      <c r="B96" s="33"/>
      <c r="C96" s="133" t="s">
        <v>83</v>
      </c>
      <c r="D96" s="133" t="s">
        <v>220</v>
      </c>
      <c r="E96" s="134" t="s">
        <v>3378</v>
      </c>
      <c r="F96" s="135" t="s">
        <v>3379</v>
      </c>
      <c r="G96" s="136" t="s">
        <v>532</v>
      </c>
      <c r="H96" s="137">
        <v>1</v>
      </c>
      <c r="I96" s="138"/>
      <c r="J96" s="139">
        <f>ROUND(I96*H96,2)</f>
        <v>0</v>
      </c>
      <c r="K96" s="135" t="s">
        <v>223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224</v>
      </c>
      <c r="AT96" s="144" t="s">
        <v>220</v>
      </c>
      <c r="AU96" s="144" t="s">
        <v>85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224</v>
      </c>
      <c r="BM96" s="144" t="s">
        <v>3380</v>
      </c>
    </row>
    <row r="97" spans="2:65" s="1" customFormat="1" ht="11.25">
      <c r="B97" s="33"/>
      <c r="D97" s="146" t="s">
        <v>226</v>
      </c>
      <c r="F97" s="147" t="s">
        <v>3381</v>
      </c>
      <c r="I97" s="148"/>
      <c r="L97" s="33"/>
      <c r="M97" s="149"/>
      <c r="T97" s="54"/>
      <c r="AT97" s="18" t="s">
        <v>226</v>
      </c>
      <c r="AU97" s="18" t="s">
        <v>85</v>
      </c>
    </row>
    <row r="98" spans="2:65" s="1" customFormat="1" ht="11.25">
      <c r="B98" s="33"/>
      <c r="D98" s="150" t="s">
        <v>228</v>
      </c>
      <c r="F98" s="151" t="s">
        <v>3382</v>
      </c>
      <c r="I98" s="148"/>
      <c r="L98" s="33"/>
      <c r="M98" s="149"/>
      <c r="T98" s="54"/>
      <c r="AT98" s="18" t="s">
        <v>228</v>
      </c>
      <c r="AU98" s="18" t="s">
        <v>85</v>
      </c>
    </row>
    <row r="99" spans="2:65" s="12" customFormat="1" ht="11.25">
      <c r="B99" s="152"/>
      <c r="D99" s="146" t="s">
        <v>230</v>
      </c>
      <c r="E99" s="153" t="s">
        <v>19</v>
      </c>
      <c r="F99" s="154" t="s">
        <v>3383</v>
      </c>
      <c r="H99" s="153" t="s">
        <v>19</v>
      </c>
      <c r="I99" s="155"/>
      <c r="L99" s="152"/>
      <c r="M99" s="156"/>
      <c r="T99" s="157"/>
      <c r="AT99" s="153" t="s">
        <v>230</v>
      </c>
      <c r="AU99" s="153" t="s">
        <v>85</v>
      </c>
      <c r="AV99" s="12" t="s">
        <v>83</v>
      </c>
      <c r="AW99" s="12" t="s">
        <v>36</v>
      </c>
      <c r="AX99" s="12" t="s">
        <v>75</v>
      </c>
      <c r="AY99" s="153" t="s">
        <v>218</v>
      </c>
    </row>
    <row r="100" spans="2:65" s="13" customFormat="1" ht="11.25">
      <c r="B100" s="158"/>
      <c r="D100" s="146" t="s">
        <v>230</v>
      </c>
      <c r="E100" s="159" t="s">
        <v>3376</v>
      </c>
      <c r="F100" s="160" t="s">
        <v>3384</v>
      </c>
      <c r="H100" s="161">
        <v>1</v>
      </c>
      <c r="I100" s="162"/>
      <c r="L100" s="158"/>
      <c r="M100" s="163"/>
      <c r="T100" s="164"/>
      <c r="AT100" s="159" t="s">
        <v>230</v>
      </c>
      <c r="AU100" s="159" t="s">
        <v>85</v>
      </c>
      <c r="AV100" s="13" t="s">
        <v>85</v>
      </c>
      <c r="AW100" s="13" t="s">
        <v>36</v>
      </c>
      <c r="AX100" s="13" t="s">
        <v>83</v>
      </c>
      <c r="AY100" s="159" t="s">
        <v>218</v>
      </c>
    </row>
    <row r="101" spans="2:65" s="1" customFormat="1" ht="16.5" customHeight="1">
      <c r="B101" s="33"/>
      <c r="C101" s="133" t="s">
        <v>85</v>
      </c>
      <c r="D101" s="133" t="s">
        <v>220</v>
      </c>
      <c r="E101" s="134" t="s">
        <v>3385</v>
      </c>
      <c r="F101" s="135" t="s">
        <v>3386</v>
      </c>
      <c r="G101" s="136" t="s">
        <v>532</v>
      </c>
      <c r="H101" s="137">
        <v>1</v>
      </c>
      <c r="I101" s="138"/>
      <c r="J101" s="139">
        <f>ROUND(I101*H101,2)</f>
        <v>0</v>
      </c>
      <c r="K101" s="135" t="s">
        <v>223</v>
      </c>
      <c r="L101" s="33"/>
      <c r="M101" s="140" t="s">
        <v>19</v>
      </c>
      <c r="N101" s="141" t="s">
        <v>46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224</v>
      </c>
      <c r="AT101" s="144" t="s">
        <v>220</v>
      </c>
      <c r="AU101" s="144" t="s">
        <v>85</v>
      </c>
      <c r="AY101" s="18" t="s">
        <v>218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83</v>
      </c>
      <c r="BK101" s="145">
        <f>ROUND(I101*H101,2)</f>
        <v>0</v>
      </c>
      <c r="BL101" s="18" t="s">
        <v>224</v>
      </c>
      <c r="BM101" s="144" t="s">
        <v>3387</v>
      </c>
    </row>
    <row r="102" spans="2:65" s="1" customFormat="1" ht="11.25">
      <c r="B102" s="33"/>
      <c r="D102" s="146" t="s">
        <v>226</v>
      </c>
      <c r="F102" s="147" t="s">
        <v>3388</v>
      </c>
      <c r="I102" s="148"/>
      <c r="L102" s="33"/>
      <c r="M102" s="149"/>
      <c r="T102" s="54"/>
      <c r="AT102" s="18" t="s">
        <v>226</v>
      </c>
      <c r="AU102" s="18" t="s">
        <v>85</v>
      </c>
    </row>
    <row r="103" spans="2:65" s="1" customFormat="1" ht="11.25">
      <c r="B103" s="33"/>
      <c r="D103" s="150" t="s">
        <v>228</v>
      </c>
      <c r="F103" s="151" t="s">
        <v>3389</v>
      </c>
      <c r="I103" s="148"/>
      <c r="L103" s="33"/>
      <c r="M103" s="149"/>
      <c r="T103" s="54"/>
      <c r="AT103" s="18" t="s">
        <v>228</v>
      </c>
      <c r="AU103" s="18" t="s">
        <v>85</v>
      </c>
    </row>
    <row r="104" spans="2:65" s="13" customFormat="1" ht="11.25">
      <c r="B104" s="158"/>
      <c r="D104" s="146" t="s">
        <v>230</v>
      </c>
      <c r="E104" s="159" t="s">
        <v>19</v>
      </c>
      <c r="F104" s="160" t="s">
        <v>3376</v>
      </c>
      <c r="H104" s="161">
        <v>1</v>
      </c>
      <c r="I104" s="162"/>
      <c r="L104" s="158"/>
      <c r="M104" s="163"/>
      <c r="T104" s="164"/>
      <c r="AT104" s="159" t="s">
        <v>230</v>
      </c>
      <c r="AU104" s="159" t="s">
        <v>85</v>
      </c>
      <c r="AV104" s="13" t="s">
        <v>85</v>
      </c>
      <c r="AW104" s="13" t="s">
        <v>36</v>
      </c>
      <c r="AX104" s="13" t="s">
        <v>83</v>
      </c>
      <c r="AY104" s="159" t="s">
        <v>218</v>
      </c>
    </row>
    <row r="105" spans="2:65" s="1" customFormat="1" ht="11.25">
      <c r="B105" s="33"/>
      <c r="D105" s="146" t="s">
        <v>247</v>
      </c>
      <c r="F105" s="172" t="s">
        <v>3390</v>
      </c>
      <c r="L105" s="33"/>
      <c r="M105" s="149"/>
      <c r="T105" s="54"/>
      <c r="AU105" s="18" t="s">
        <v>85</v>
      </c>
    </row>
    <row r="106" spans="2:65" s="1" customFormat="1" ht="11.25">
      <c r="B106" s="33"/>
      <c r="D106" s="146" t="s">
        <v>247</v>
      </c>
      <c r="F106" s="173" t="s">
        <v>3383</v>
      </c>
      <c r="H106" s="174">
        <v>0</v>
      </c>
      <c r="L106" s="33"/>
      <c r="M106" s="149"/>
      <c r="T106" s="54"/>
      <c r="AU106" s="18" t="s">
        <v>85</v>
      </c>
    </row>
    <row r="107" spans="2:65" s="1" customFormat="1" ht="11.25">
      <c r="B107" s="33"/>
      <c r="D107" s="146" t="s">
        <v>247</v>
      </c>
      <c r="F107" s="173" t="s">
        <v>3384</v>
      </c>
      <c r="H107" s="174">
        <v>1</v>
      </c>
      <c r="L107" s="33"/>
      <c r="M107" s="149"/>
      <c r="T107" s="54"/>
      <c r="AU107" s="18" t="s">
        <v>85</v>
      </c>
    </row>
    <row r="108" spans="2:65" s="1" customFormat="1" ht="16.5" customHeight="1">
      <c r="B108" s="33"/>
      <c r="C108" s="133" t="s">
        <v>110</v>
      </c>
      <c r="D108" s="133" t="s">
        <v>220</v>
      </c>
      <c r="E108" s="134" t="s">
        <v>3391</v>
      </c>
      <c r="F108" s="135" t="s">
        <v>3392</v>
      </c>
      <c r="G108" s="136" t="s">
        <v>532</v>
      </c>
      <c r="H108" s="137">
        <v>1</v>
      </c>
      <c r="I108" s="138"/>
      <c r="J108" s="139">
        <f>ROUND(I108*H108,2)</f>
        <v>0</v>
      </c>
      <c r="K108" s="135" t="s">
        <v>223</v>
      </c>
      <c r="L108" s="33"/>
      <c r="M108" s="140" t="s">
        <v>19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224</v>
      </c>
      <c r="AT108" s="144" t="s">
        <v>220</v>
      </c>
      <c r="AU108" s="144" t="s">
        <v>85</v>
      </c>
      <c r="AY108" s="18" t="s">
        <v>218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83</v>
      </c>
      <c r="BK108" s="145">
        <f>ROUND(I108*H108,2)</f>
        <v>0</v>
      </c>
      <c r="BL108" s="18" t="s">
        <v>224</v>
      </c>
      <c r="BM108" s="144" t="s">
        <v>3393</v>
      </c>
    </row>
    <row r="109" spans="2:65" s="1" customFormat="1" ht="11.25">
      <c r="B109" s="33"/>
      <c r="D109" s="146" t="s">
        <v>226</v>
      </c>
      <c r="F109" s="147" t="s">
        <v>3394</v>
      </c>
      <c r="I109" s="148"/>
      <c r="L109" s="33"/>
      <c r="M109" s="149"/>
      <c r="T109" s="54"/>
      <c r="AT109" s="18" t="s">
        <v>226</v>
      </c>
      <c r="AU109" s="18" t="s">
        <v>85</v>
      </c>
    </row>
    <row r="110" spans="2:65" s="1" customFormat="1" ht="11.25">
      <c r="B110" s="33"/>
      <c r="D110" s="150" t="s">
        <v>228</v>
      </c>
      <c r="F110" s="151" t="s">
        <v>3395</v>
      </c>
      <c r="I110" s="148"/>
      <c r="L110" s="33"/>
      <c r="M110" s="149"/>
      <c r="T110" s="54"/>
      <c r="AT110" s="18" t="s">
        <v>228</v>
      </c>
      <c r="AU110" s="18" t="s">
        <v>85</v>
      </c>
    </row>
    <row r="111" spans="2:65" s="13" customFormat="1" ht="11.25">
      <c r="B111" s="158"/>
      <c r="D111" s="146" t="s">
        <v>230</v>
      </c>
      <c r="E111" s="159" t="s">
        <v>19</v>
      </c>
      <c r="F111" s="160" t="s">
        <v>3376</v>
      </c>
      <c r="H111" s="161">
        <v>1</v>
      </c>
      <c r="I111" s="162"/>
      <c r="L111" s="158"/>
      <c r="M111" s="163"/>
      <c r="T111" s="164"/>
      <c r="AT111" s="159" t="s">
        <v>230</v>
      </c>
      <c r="AU111" s="159" t="s">
        <v>85</v>
      </c>
      <c r="AV111" s="13" t="s">
        <v>85</v>
      </c>
      <c r="AW111" s="13" t="s">
        <v>36</v>
      </c>
      <c r="AX111" s="13" t="s">
        <v>83</v>
      </c>
      <c r="AY111" s="159" t="s">
        <v>218</v>
      </c>
    </row>
    <row r="112" spans="2:65" s="1" customFormat="1" ht="11.25">
      <c r="B112" s="33"/>
      <c r="D112" s="146" t="s">
        <v>247</v>
      </c>
      <c r="F112" s="172" t="s">
        <v>3390</v>
      </c>
      <c r="L112" s="33"/>
      <c r="M112" s="149"/>
      <c r="T112" s="54"/>
      <c r="AU112" s="18" t="s">
        <v>85</v>
      </c>
    </row>
    <row r="113" spans="2:65" s="1" customFormat="1" ht="11.25">
      <c r="B113" s="33"/>
      <c r="D113" s="146" t="s">
        <v>247</v>
      </c>
      <c r="F113" s="173" t="s">
        <v>3383</v>
      </c>
      <c r="H113" s="174">
        <v>0</v>
      </c>
      <c r="L113" s="33"/>
      <c r="M113" s="149"/>
      <c r="T113" s="54"/>
      <c r="AU113" s="18" t="s">
        <v>85</v>
      </c>
    </row>
    <row r="114" spans="2:65" s="1" customFormat="1" ht="11.25">
      <c r="B114" s="33"/>
      <c r="D114" s="146" t="s">
        <v>247</v>
      </c>
      <c r="F114" s="173" t="s">
        <v>3384</v>
      </c>
      <c r="H114" s="174">
        <v>1</v>
      </c>
      <c r="L114" s="33"/>
      <c r="M114" s="149"/>
      <c r="T114" s="54"/>
      <c r="AU114" s="18" t="s">
        <v>85</v>
      </c>
    </row>
    <row r="115" spans="2:65" s="1" customFormat="1" ht="16.5" customHeight="1">
      <c r="B115" s="33"/>
      <c r="C115" s="133" t="s">
        <v>224</v>
      </c>
      <c r="D115" s="133" t="s">
        <v>220</v>
      </c>
      <c r="E115" s="134" t="s">
        <v>3396</v>
      </c>
      <c r="F115" s="135" t="s">
        <v>3397</v>
      </c>
      <c r="G115" s="136" t="s">
        <v>532</v>
      </c>
      <c r="H115" s="137">
        <v>1</v>
      </c>
      <c r="I115" s="138"/>
      <c r="J115" s="139">
        <f>ROUND(I115*H115,2)</f>
        <v>0</v>
      </c>
      <c r="K115" s="135" t="s">
        <v>223</v>
      </c>
      <c r="L115" s="33"/>
      <c r="M115" s="140" t="s">
        <v>19</v>
      </c>
      <c r="N115" s="141" t="s">
        <v>46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224</v>
      </c>
      <c r="AT115" s="144" t="s">
        <v>220</v>
      </c>
      <c r="AU115" s="144" t="s">
        <v>85</v>
      </c>
      <c r="AY115" s="18" t="s">
        <v>218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83</v>
      </c>
      <c r="BK115" s="145">
        <f>ROUND(I115*H115,2)</f>
        <v>0</v>
      </c>
      <c r="BL115" s="18" t="s">
        <v>224</v>
      </c>
      <c r="BM115" s="144" t="s">
        <v>3398</v>
      </c>
    </row>
    <row r="116" spans="2:65" s="1" customFormat="1" ht="19.5">
      <c r="B116" s="33"/>
      <c r="D116" s="146" t="s">
        <v>226</v>
      </c>
      <c r="F116" s="147" t="s">
        <v>3399</v>
      </c>
      <c r="I116" s="148"/>
      <c r="L116" s="33"/>
      <c r="M116" s="149"/>
      <c r="T116" s="54"/>
      <c r="AT116" s="18" t="s">
        <v>226</v>
      </c>
      <c r="AU116" s="18" t="s">
        <v>85</v>
      </c>
    </row>
    <row r="117" spans="2:65" s="1" customFormat="1" ht="11.25">
      <c r="B117" s="33"/>
      <c r="D117" s="150" t="s">
        <v>228</v>
      </c>
      <c r="F117" s="151" t="s">
        <v>3400</v>
      </c>
      <c r="I117" s="148"/>
      <c r="L117" s="33"/>
      <c r="M117" s="149"/>
      <c r="T117" s="54"/>
      <c r="AT117" s="18" t="s">
        <v>228</v>
      </c>
      <c r="AU117" s="18" t="s">
        <v>85</v>
      </c>
    </row>
    <row r="118" spans="2:65" s="13" customFormat="1" ht="11.25">
      <c r="B118" s="158"/>
      <c r="D118" s="146" t="s">
        <v>230</v>
      </c>
      <c r="E118" s="159" t="s">
        <v>19</v>
      </c>
      <c r="F118" s="160" t="s">
        <v>3376</v>
      </c>
      <c r="H118" s="161">
        <v>1</v>
      </c>
      <c r="I118" s="162"/>
      <c r="L118" s="158"/>
      <c r="M118" s="163"/>
      <c r="T118" s="164"/>
      <c r="AT118" s="159" t="s">
        <v>230</v>
      </c>
      <c r="AU118" s="159" t="s">
        <v>85</v>
      </c>
      <c r="AV118" s="13" t="s">
        <v>85</v>
      </c>
      <c r="AW118" s="13" t="s">
        <v>36</v>
      </c>
      <c r="AX118" s="13" t="s">
        <v>83</v>
      </c>
      <c r="AY118" s="159" t="s">
        <v>218</v>
      </c>
    </row>
    <row r="119" spans="2:65" s="1" customFormat="1" ht="11.25">
      <c r="B119" s="33"/>
      <c r="D119" s="146" t="s">
        <v>247</v>
      </c>
      <c r="F119" s="172" t="s">
        <v>3390</v>
      </c>
      <c r="L119" s="33"/>
      <c r="M119" s="149"/>
      <c r="T119" s="54"/>
      <c r="AU119" s="18" t="s">
        <v>85</v>
      </c>
    </row>
    <row r="120" spans="2:65" s="1" customFormat="1" ht="11.25">
      <c r="B120" s="33"/>
      <c r="D120" s="146" t="s">
        <v>247</v>
      </c>
      <c r="F120" s="173" t="s">
        <v>3383</v>
      </c>
      <c r="H120" s="174">
        <v>0</v>
      </c>
      <c r="L120" s="33"/>
      <c r="M120" s="149"/>
      <c r="T120" s="54"/>
      <c r="AU120" s="18" t="s">
        <v>85</v>
      </c>
    </row>
    <row r="121" spans="2:65" s="1" customFormat="1" ht="11.25">
      <c r="B121" s="33"/>
      <c r="D121" s="146" t="s">
        <v>247</v>
      </c>
      <c r="F121" s="173" t="s">
        <v>3384</v>
      </c>
      <c r="H121" s="174">
        <v>1</v>
      </c>
      <c r="L121" s="33"/>
      <c r="M121" s="149"/>
      <c r="T121" s="54"/>
      <c r="AU121" s="18" t="s">
        <v>85</v>
      </c>
    </row>
    <row r="122" spans="2:65" s="1" customFormat="1" ht="16.5" customHeight="1">
      <c r="B122" s="33"/>
      <c r="C122" s="133" t="s">
        <v>255</v>
      </c>
      <c r="D122" s="133" t="s">
        <v>220</v>
      </c>
      <c r="E122" s="134" t="s">
        <v>3401</v>
      </c>
      <c r="F122" s="135" t="s">
        <v>3402</v>
      </c>
      <c r="G122" s="136" t="s">
        <v>532</v>
      </c>
      <c r="H122" s="137">
        <v>1</v>
      </c>
      <c r="I122" s="138"/>
      <c r="J122" s="139">
        <f>ROUND(I122*H122,2)</f>
        <v>0</v>
      </c>
      <c r="K122" s="135" t="s">
        <v>223</v>
      </c>
      <c r="L122" s="33"/>
      <c r="M122" s="140" t="s">
        <v>19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224</v>
      </c>
      <c r="AT122" s="144" t="s">
        <v>220</v>
      </c>
      <c r="AU122" s="144" t="s">
        <v>85</v>
      </c>
      <c r="AY122" s="18" t="s">
        <v>218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83</v>
      </c>
      <c r="BK122" s="145">
        <f>ROUND(I122*H122,2)</f>
        <v>0</v>
      </c>
      <c r="BL122" s="18" t="s">
        <v>224</v>
      </c>
      <c r="BM122" s="144" t="s">
        <v>3403</v>
      </c>
    </row>
    <row r="123" spans="2:65" s="1" customFormat="1" ht="19.5">
      <c r="B123" s="33"/>
      <c r="D123" s="146" t="s">
        <v>226</v>
      </c>
      <c r="F123" s="147" t="s">
        <v>3404</v>
      </c>
      <c r="I123" s="148"/>
      <c r="L123" s="33"/>
      <c r="M123" s="149"/>
      <c r="T123" s="54"/>
      <c r="AT123" s="18" t="s">
        <v>226</v>
      </c>
      <c r="AU123" s="18" t="s">
        <v>85</v>
      </c>
    </row>
    <row r="124" spans="2:65" s="1" customFormat="1" ht="11.25">
      <c r="B124" s="33"/>
      <c r="D124" s="150" t="s">
        <v>228</v>
      </c>
      <c r="F124" s="151" t="s">
        <v>3405</v>
      </c>
      <c r="I124" s="148"/>
      <c r="L124" s="33"/>
      <c r="M124" s="149"/>
      <c r="T124" s="54"/>
      <c r="AT124" s="18" t="s">
        <v>228</v>
      </c>
      <c r="AU124" s="18" t="s">
        <v>85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3376</v>
      </c>
      <c r="H125" s="161">
        <v>1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83</v>
      </c>
      <c r="AY125" s="159" t="s">
        <v>218</v>
      </c>
    </row>
    <row r="126" spans="2:65" s="1" customFormat="1" ht="11.25">
      <c r="B126" s="33"/>
      <c r="D126" s="146" t="s">
        <v>247</v>
      </c>
      <c r="F126" s="172" t="s">
        <v>3390</v>
      </c>
      <c r="L126" s="33"/>
      <c r="M126" s="149"/>
      <c r="T126" s="54"/>
      <c r="AU126" s="18" t="s">
        <v>85</v>
      </c>
    </row>
    <row r="127" spans="2:65" s="1" customFormat="1" ht="11.25">
      <c r="B127" s="33"/>
      <c r="D127" s="146" t="s">
        <v>247</v>
      </c>
      <c r="F127" s="173" t="s">
        <v>3383</v>
      </c>
      <c r="H127" s="174">
        <v>0</v>
      </c>
      <c r="L127" s="33"/>
      <c r="M127" s="149"/>
      <c r="T127" s="54"/>
      <c r="AU127" s="18" t="s">
        <v>85</v>
      </c>
    </row>
    <row r="128" spans="2:65" s="1" customFormat="1" ht="11.25">
      <c r="B128" s="33"/>
      <c r="D128" s="146" t="s">
        <v>247</v>
      </c>
      <c r="F128" s="173" t="s">
        <v>3384</v>
      </c>
      <c r="H128" s="174">
        <v>1</v>
      </c>
      <c r="L128" s="33"/>
      <c r="M128" s="149"/>
      <c r="T128" s="54"/>
      <c r="AU128" s="18" t="s">
        <v>85</v>
      </c>
    </row>
    <row r="129" spans="2:65" s="1" customFormat="1" ht="21.75" customHeight="1">
      <c r="B129" s="33"/>
      <c r="C129" s="133" t="s">
        <v>262</v>
      </c>
      <c r="D129" s="133" t="s">
        <v>220</v>
      </c>
      <c r="E129" s="134" t="s">
        <v>311</v>
      </c>
      <c r="F129" s="135" t="s">
        <v>312</v>
      </c>
      <c r="G129" s="136" t="s">
        <v>147</v>
      </c>
      <c r="H129" s="137">
        <v>18.183</v>
      </c>
      <c r="I129" s="138"/>
      <c r="J129" s="139">
        <f>ROUND(I129*H129,2)</f>
        <v>0</v>
      </c>
      <c r="K129" s="135" t="s">
        <v>223</v>
      </c>
      <c r="L129" s="33"/>
      <c r="M129" s="140" t="s">
        <v>19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224</v>
      </c>
      <c r="AT129" s="144" t="s">
        <v>220</v>
      </c>
      <c r="AU129" s="144" t="s">
        <v>85</v>
      </c>
      <c r="AY129" s="18" t="s">
        <v>218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8" t="s">
        <v>83</v>
      </c>
      <c r="BK129" s="145">
        <f>ROUND(I129*H129,2)</f>
        <v>0</v>
      </c>
      <c r="BL129" s="18" t="s">
        <v>224</v>
      </c>
      <c r="BM129" s="144" t="s">
        <v>3406</v>
      </c>
    </row>
    <row r="130" spans="2:65" s="1" customFormat="1" ht="19.5">
      <c r="B130" s="33"/>
      <c r="D130" s="146" t="s">
        <v>226</v>
      </c>
      <c r="F130" s="147" t="s">
        <v>314</v>
      </c>
      <c r="I130" s="148"/>
      <c r="L130" s="33"/>
      <c r="M130" s="149"/>
      <c r="T130" s="54"/>
      <c r="AT130" s="18" t="s">
        <v>226</v>
      </c>
      <c r="AU130" s="18" t="s">
        <v>85</v>
      </c>
    </row>
    <row r="131" spans="2:65" s="1" customFormat="1" ht="11.25">
      <c r="B131" s="33"/>
      <c r="D131" s="150" t="s">
        <v>228</v>
      </c>
      <c r="F131" s="151" t="s">
        <v>315</v>
      </c>
      <c r="I131" s="148"/>
      <c r="L131" s="33"/>
      <c r="M131" s="149"/>
      <c r="T131" s="54"/>
      <c r="AT131" s="18" t="s">
        <v>228</v>
      </c>
      <c r="AU131" s="18" t="s">
        <v>85</v>
      </c>
    </row>
    <row r="132" spans="2:65" s="1" customFormat="1" ht="29.25">
      <c r="B132" s="33"/>
      <c r="D132" s="146" t="s">
        <v>276</v>
      </c>
      <c r="F132" s="175" t="s">
        <v>277</v>
      </c>
      <c r="I132" s="148"/>
      <c r="L132" s="33"/>
      <c r="M132" s="149"/>
      <c r="T132" s="54"/>
      <c r="AT132" s="18" t="s">
        <v>276</v>
      </c>
      <c r="AU132" s="18" t="s">
        <v>85</v>
      </c>
    </row>
    <row r="133" spans="2:65" s="12" customFormat="1" ht="11.25">
      <c r="B133" s="152"/>
      <c r="D133" s="146" t="s">
        <v>230</v>
      </c>
      <c r="E133" s="153" t="s">
        <v>19</v>
      </c>
      <c r="F133" s="154" t="s">
        <v>3407</v>
      </c>
      <c r="H133" s="153" t="s">
        <v>19</v>
      </c>
      <c r="I133" s="155"/>
      <c r="L133" s="152"/>
      <c r="M133" s="156"/>
      <c r="T133" s="157"/>
      <c r="AT133" s="153" t="s">
        <v>230</v>
      </c>
      <c r="AU133" s="153" t="s">
        <v>85</v>
      </c>
      <c r="AV133" s="12" t="s">
        <v>83</v>
      </c>
      <c r="AW133" s="12" t="s">
        <v>36</v>
      </c>
      <c r="AX133" s="12" t="s">
        <v>75</v>
      </c>
      <c r="AY133" s="153" t="s">
        <v>218</v>
      </c>
    </row>
    <row r="134" spans="2:65" s="13" customFormat="1" ht="11.25">
      <c r="B134" s="158"/>
      <c r="D134" s="146" t="s">
        <v>230</v>
      </c>
      <c r="E134" s="159" t="s">
        <v>19</v>
      </c>
      <c r="F134" s="160" t="s">
        <v>3408</v>
      </c>
      <c r="H134" s="161">
        <v>18.183</v>
      </c>
      <c r="I134" s="162"/>
      <c r="L134" s="158"/>
      <c r="M134" s="163"/>
      <c r="T134" s="164"/>
      <c r="AT134" s="159" t="s">
        <v>230</v>
      </c>
      <c r="AU134" s="159" t="s">
        <v>85</v>
      </c>
      <c r="AV134" s="13" t="s">
        <v>85</v>
      </c>
      <c r="AW134" s="13" t="s">
        <v>36</v>
      </c>
      <c r="AX134" s="13" t="s">
        <v>83</v>
      </c>
      <c r="AY134" s="159" t="s">
        <v>218</v>
      </c>
    </row>
    <row r="135" spans="2:65" s="1" customFormat="1" ht="11.25">
      <c r="B135" s="33"/>
      <c r="D135" s="146" t="s">
        <v>247</v>
      </c>
      <c r="F135" s="172" t="s">
        <v>3409</v>
      </c>
      <c r="L135" s="33"/>
      <c r="M135" s="149"/>
      <c r="T135" s="54"/>
      <c r="AU135" s="18" t="s">
        <v>85</v>
      </c>
    </row>
    <row r="136" spans="2:65" s="1" customFormat="1" ht="11.25">
      <c r="B136" s="33"/>
      <c r="D136" s="146" t="s">
        <v>247</v>
      </c>
      <c r="F136" s="173" t="s">
        <v>3410</v>
      </c>
      <c r="H136" s="174">
        <v>0</v>
      </c>
      <c r="L136" s="33"/>
      <c r="M136" s="149"/>
      <c r="T136" s="54"/>
      <c r="AU136" s="18" t="s">
        <v>85</v>
      </c>
    </row>
    <row r="137" spans="2:65" s="1" customFormat="1" ht="11.25">
      <c r="B137" s="33"/>
      <c r="D137" s="146" t="s">
        <v>247</v>
      </c>
      <c r="F137" s="173" t="s">
        <v>3355</v>
      </c>
      <c r="H137" s="174">
        <v>110.6</v>
      </c>
      <c r="L137" s="33"/>
      <c r="M137" s="149"/>
      <c r="T137" s="54"/>
      <c r="AU137" s="18" t="s">
        <v>85</v>
      </c>
    </row>
    <row r="138" spans="2:65" s="1" customFormat="1" ht="11.25">
      <c r="B138" s="33"/>
      <c r="D138" s="146" t="s">
        <v>247</v>
      </c>
      <c r="F138" s="173" t="s">
        <v>235</v>
      </c>
      <c r="H138" s="174">
        <v>110.6</v>
      </c>
      <c r="L138" s="33"/>
      <c r="M138" s="149"/>
      <c r="T138" s="54"/>
      <c r="AU138" s="18" t="s">
        <v>85</v>
      </c>
    </row>
    <row r="139" spans="2:65" s="1" customFormat="1" ht="11.25">
      <c r="B139" s="33"/>
      <c r="D139" s="146" t="s">
        <v>247</v>
      </c>
      <c r="F139" s="172" t="s">
        <v>3411</v>
      </c>
      <c r="L139" s="33"/>
      <c r="M139" s="149"/>
      <c r="T139" s="54"/>
      <c r="AU139" s="18" t="s">
        <v>85</v>
      </c>
    </row>
    <row r="140" spans="2:65" s="1" customFormat="1" ht="11.25">
      <c r="B140" s="33"/>
      <c r="D140" s="146" t="s">
        <v>247</v>
      </c>
      <c r="F140" s="173" t="s">
        <v>3410</v>
      </c>
      <c r="H140" s="174">
        <v>0</v>
      </c>
      <c r="L140" s="33"/>
      <c r="M140" s="149"/>
      <c r="T140" s="54"/>
      <c r="AU140" s="18" t="s">
        <v>85</v>
      </c>
    </row>
    <row r="141" spans="2:65" s="1" customFormat="1" ht="11.25">
      <c r="B141" s="33"/>
      <c r="D141" s="146" t="s">
        <v>247</v>
      </c>
      <c r="F141" s="173" t="s">
        <v>3412</v>
      </c>
      <c r="H141" s="174">
        <v>10.621</v>
      </c>
      <c r="L141" s="33"/>
      <c r="M141" s="149"/>
      <c r="T141" s="54"/>
      <c r="AU141" s="18" t="s">
        <v>85</v>
      </c>
    </row>
    <row r="142" spans="2:65" s="1" customFormat="1" ht="11.25">
      <c r="B142" s="33"/>
      <c r="D142" s="146" t="s">
        <v>247</v>
      </c>
      <c r="F142" s="173" t="s">
        <v>235</v>
      </c>
      <c r="H142" s="174">
        <v>10.621</v>
      </c>
      <c r="L142" s="33"/>
      <c r="M142" s="149"/>
      <c r="T142" s="54"/>
      <c r="AU142" s="18" t="s">
        <v>85</v>
      </c>
    </row>
    <row r="143" spans="2:65" s="1" customFormat="1" ht="21.75" customHeight="1">
      <c r="B143" s="33"/>
      <c r="C143" s="133" t="s">
        <v>270</v>
      </c>
      <c r="D143" s="133" t="s">
        <v>220</v>
      </c>
      <c r="E143" s="134" t="s">
        <v>3413</v>
      </c>
      <c r="F143" s="135" t="s">
        <v>3414</v>
      </c>
      <c r="G143" s="136" t="s">
        <v>532</v>
      </c>
      <c r="H143" s="137">
        <v>19</v>
      </c>
      <c r="I143" s="138"/>
      <c r="J143" s="139">
        <f>ROUND(I143*H143,2)</f>
        <v>0</v>
      </c>
      <c r="K143" s="135" t="s">
        <v>223</v>
      </c>
      <c r="L143" s="33"/>
      <c r="M143" s="140" t="s">
        <v>19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224</v>
      </c>
      <c r="AT143" s="144" t="s">
        <v>220</v>
      </c>
      <c r="AU143" s="144" t="s">
        <v>85</v>
      </c>
      <c r="AY143" s="18" t="s">
        <v>218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83</v>
      </c>
      <c r="BK143" s="145">
        <f>ROUND(I143*H143,2)</f>
        <v>0</v>
      </c>
      <c r="BL143" s="18" t="s">
        <v>224</v>
      </c>
      <c r="BM143" s="144" t="s">
        <v>3415</v>
      </c>
    </row>
    <row r="144" spans="2:65" s="1" customFormat="1" ht="19.5">
      <c r="B144" s="33"/>
      <c r="D144" s="146" t="s">
        <v>226</v>
      </c>
      <c r="F144" s="147" t="s">
        <v>3416</v>
      </c>
      <c r="I144" s="148"/>
      <c r="L144" s="33"/>
      <c r="M144" s="149"/>
      <c r="T144" s="54"/>
      <c r="AT144" s="18" t="s">
        <v>226</v>
      </c>
      <c r="AU144" s="18" t="s">
        <v>85</v>
      </c>
    </row>
    <row r="145" spans="2:65" s="1" customFormat="1" ht="11.25">
      <c r="B145" s="33"/>
      <c r="D145" s="150" t="s">
        <v>228</v>
      </c>
      <c r="F145" s="151" t="s">
        <v>3417</v>
      </c>
      <c r="I145" s="148"/>
      <c r="L145" s="33"/>
      <c r="M145" s="149"/>
      <c r="T145" s="54"/>
      <c r="AT145" s="18" t="s">
        <v>228</v>
      </c>
      <c r="AU145" s="18" t="s">
        <v>85</v>
      </c>
    </row>
    <row r="146" spans="2:65" s="13" customFormat="1" ht="11.25">
      <c r="B146" s="158"/>
      <c r="D146" s="146" t="s">
        <v>230</v>
      </c>
      <c r="E146" s="159" t="s">
        <v>19</v>
      </c>
      <c r="F146" s="160" t="s">
        <v>3418</v>
      </c>
      <c r="H146" s="161">
        <v>19</v>
      </c>
      <c r="I146" s="162"/>
      <c r="L146" s="158"/>
      <c r="M146" s="163"/>
      <c r="T146" s="164"/>
      <c r="AT146" s="159" t="s">
        <v>230</v>
      </c>
      <c r="AU146" s="159" t="s">
        <v>85</v>
      </c>
      <c r="AV146" s="13" t="s">
        <v>85</v>
      </c>
      <c r="AW146" s="13" t="s">
        <v>36</v>
      </c>
      <c r="AX146" s="13" t="s">
        <v>83</v>
      </c>
      <c r="AY146" s="159" t="s">
        <v>218</v>
      </c>
    </row>
    <row r="147" spans="2:65" s="1" customFormat="1" ht="11.25">
      <c r="B147" s="33"/>
      <c r="D147" s="146" t="s">
        <v>247</v>
      </c>
      <c r="F147" s="172" t="s">
        <v>3390</v>
      </c>
      <c r="L147" s="33"/>
      <c r="M147" s="149"/>
      <c r="T147" s="54"/>
      <c r="AU147" s="18" t="s">
        <v>85</v>
      </c>
    </row>
    <row r="148" spans="2:65" s="1" customFormat="1" ht="11.25">
      <c r="B148" s="33"/>
      <c r="D148" s="146" t="s">
        <v>247</v>
      </c>
      <c r="F148" s="173" t="s">
        <v>3383</v>
      </c>
      <c r="H148" s="174">
        <v>0</v>
      </c>
      <c r="L148" s="33"/>
      <c r="M148" s="149"/>
      <c r="T148" s="54"/>
      <c r="AU148" s="18" t="s">
        <v>85</v>
      </c>
    </row>
    <row r="149" spans="2:65" s="1" customFormat="1" ht="11.25">
      <c r="B149" s="33"/>
      <c r="D149" s="146" t="s">
        <v>247</v>
      </c>
      <c r="F149" s="173" t="s">
        <v>3384</v>
      </c>
      <c r="H149" s="174">
        <v>1</v>
      </c>
      <c r="L149" s="33"/>
      <c r="M149" s="149"/>
      <c r="T149" s="54"/>
      <c r="AU149" s="18" t="s">
        <v>85</v>
      </c>
    </row>
    <row r="150" spans="2:65" s="1" customFormat="1" ht="16.5" customHeight="1">
      <c r="B150" s="33"/>
      <c r="C150" s="133" t="s">
        <v>301</v>
      </c>
      <c r="D150" s="133" t="s">
        <v>220</v>
      </c>
      <c r="E150" s="134" t="s">
        <v>3419</v>
      </c>
      <c r="F150" s="135" t="s">
        <v>3420</v>
      </c>
      <c r="G150" s="136" t="s">
        <v>532</v>
      </c>
      <c r="H150" s="137">
        <v>19</v>
      </c>
      <c r="I150" s="138"/>
      <c r="J150" s="139">
        <f>ROUND(I150*H150,2)</f>
        <v>0</v>
      </c>
      <c r="K150" s="135" t="s">
        <v>223</v>
      </c>
      <c r="L150" s="33"/>
      <c r="M150" s="140" t="s">
        <v>19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224</v>
      </c>
      <c r="AT150" s="144" t="s">
        <v>220</v>
      </c>
      <c r="AU150" s="144" t="s">
        <v>85</v>
      </c>
      <c r="AY150" s="18" t="s">
        <v>218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8" t="s">
        <v>83</v>
      </c>
      <c r="BK150" s="145">
        <f>ROUND(I150*H150,2)</f>
        <v>0</v>
      </c>
      <c r="BL150" s="18" t="s">
        <v>224</v>
      </c>
      <c r="BM150" s="144" t="s">
        <v>3421</v>
      </c>
    </row>
    <row r="151" spans="2:65" s="1" customFormat="1" ht="19.5">
      <c r="B151" s="33"/>
      <c r="D151" s="146" t="s">
        <v>226</v>
      </c>
      <c r="F151" s="147" t="s">
        <v>3422</v>
      </c>
      <c r="I151" s="148"/>
      <c r="L151" s="33"/>
      <c r="M151" s="149"/>
      <c r="T151" s="54"/>
      <c r="AT151" s="18" t="s">
        <v>226</v>
      </c>
      <c r="AU151" s="18" t="s">
        <v>85</v>
      </c>
    </row>
    <row r="152" spans="2:65" s="1" customFormat="1" ht="11.25">
      <c r="B152" s="33"/>
      <c r="D152" s="150" t="s">
        <v>228</v>
      </c>
      <c r="F152" s="151" t="s">
        <v>3423</v>
      </c>
      <c r="I152" s="148"/>
      <c r="L152" s="33"/>
      <c r="M152" s="149"/>
      <c r="T152" s="54"/>
      <c r="AT152" s="18" t="s">
        <v>228</v>
      </c>
      <c r="AU152" s="18" t="s">
        <v>85</v>
      </c>
    </row>
    <row r="153" spans="2:65" s="13" customFormat="1" ht="11.25">
      <c r="B153" s="158"/>
      <c r="D153" s="146" t="s">
        <v>230</v>
      </c>
      <c r="E153" s="159" t="s">
        <v>19</v>
      </c>
      <c r="F153" s="160" t="s">
        <v>3424</v>
      </c>
      <c r="H153" s="161">
        <v>19</v>
      </c>
      <c r="I153" s="162"/>
      <c r="L153" s="158"/>
      <c r="M153" s="163"/>
      <c r="T153" s="164"/>
      <c r="AT153" s="159" t="s">
        <v>230</v>
      </c>
      <c r="AU153" s="159" t="s">
        <v>85</v>
      </c>
      <c r="AV153" s="13" t="s">
        <v>85</v>
      </c>
      <c r="AW153" s="13" t="s">
        <v>36</v>
      </c>
      <c r="AX153" s="13" t="s">
        <v>83</v>
      </c>
      <c r="AY153" s="159" t="s">
        <v>218</v>
      </c>
    </row>
    <row r="154" spans="2:65" s="1" customFormat="1" ht="11.25">
      <c r="B154" s="33"/>
      <c r="D154" s="146" t="s">
        <v>247</v>
      </c>
      <c r="F154" s="172" t="s">
        <v>3390</v>
      </c>
      <c r="L154" s="33"/>
      <c r="M154" s="149"/>
      <c r="T154" s="54"/>
      <c r="AU154" s="18" t="s">
        <v>85</v>
      </c>
    </row>
    <row r="155" spans="2:65" s="1" customFormat="1" ht="11.25">
      <c r="B155" s="33"/>
      <c r="D155" s="146" t="s">
        <v>247</v>
      </c>
      <c r="F155" s="173" t="s">
        <v>3383</v>
      </c>
      <c r="H155" s="174">
        <v>0</v>
      </c>
      <c r="L155" s="33"/>
      <c r="M155" s="149"/>
      <c r="T155" s="54"/>
      <c r="AU155" s="18" t="s">
        <v>85</v>
      </c>
    </row>
    <row r="156" spans="2:65" s="1" customFormat="1" ht="11.25">
      <c r="B156" s="33"/>
      <c r="D156" s="146" t="s">
        <v>247</v>
      </c>
      <c r="F156" s="173" t="s">
        <v>3384</v>
      </c>
      <c r="H156" s="174">
        <v>1</v>
      </c>
      <c r="L156" s="33"/>
      <c r="M156" s="149"/>
      <c r="T156" s="54"/>
      <c r="AU156" s="18" t="s">
        <v>85</v>
      </c>
    </row>
    <row r="157" spans="2:65" s="1" customFormat="1" ht="16.5" customHeight="1">
      <c r="B157" s="33"/>
      <c r="C157" s="133" t="s">
        <v>310</v>
      </c>
      <c r="D157" s="133" t="s">
        <v>220</v>
      </c>
      <c r="E157" s="134" t="s">
        <v>348</v>
      </c>
      <c r="F157" s="135" t="s">
        <v>349</v>
      </c>
      <c r="G157" s="136" t="s">
        <v>147</v>
      </c>
      <c r="H157" s="137">
        <v>18.183</v>
      </c>
      <c r="I157" s="138"/>
      <c r="J157" s="139">
        <f>ROUND(I157*H157,2)</f>
        <v>0</v>
      </c>
      <c r="K157" s="135" t="s">
        <v>223</v>
      </c>
      <c r="L157" s="33"/>
      <c r="M157" s="140" t="s">
        <v>19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224</v>
      </c>
      <c r="AT157" s="144" t="s">
        <v>220</v>
      </c>
      <c r="AU157" s="144" t="s">
        <v>85</v>
      </c>
      <c r="AY157" s="18" t="s">
        <v>218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8" t="s">
        <v>83</v>
      </c>
      <c r="BK157" s="145">
        <f>ROUND(I157*H157,2)</f>
        <v>0</v>
      </c>
      <c r="BL157" s="18" t="s">
        <v>224</v>
      </c>
      <c r="BM157" s="144" t="s">
        <v>3425</v>
      </c>
    </row>
    <row r="158" spans="2:65" s="1" customFormat="1" ht="19.5">
      <c r="B158" s="33"/>
      <c r="D158" s="146" t="s">
        <v>226</v>
      </c>
      <c r="F158" s="147" t="s">
        <v>351</v>
      </c>
      <c r="I158" s="148"/>
      <c r="L158" s="33"/>
      <c r="M158" s="149"/>
      <c r="T158" s="54"/>
      <c r="AT158" s="18" t="s">
        <v>226</v>
      </c>
      <c r="AU158" s="18" t="s">
        <v>85</v>
      </c>
    </row>
    <row r="159" spans="2:65" s="1" customFormat="1" ht="11.25">
      <c r="B159" s="33"/>
      <c r="D159" s="150" t="s">
        <v>228</v>
      </c>
      <c r="F159" s="151" t="s">
        <v>352</v>
      </c>
      <c r="I159" s="148"/>
      <c r="L159" s="33"/>
      <c r="M159" s="149"/>
      <c r="T159" s="54"/>
      <c r="AT159" s="18" t="s">
        <v>228</v>
      </c>
      <c r="AU159" s="18" t="s">
        <v>85</v>
      </c>
    </row>
    <row r="160" spans="2:65" s="12" customFormat="1" ht="11.25">
      <c r="B160" s="152"/>
      <c r="D160" s="146" t="s">
        <v>230</v>
      </c>
      <c r="E160" s="153" t="s">
        <v>19</v>
      </c>
      <c r="F160" s="154" t="s">
        <v>353</v>
      </c>
      <c r="H160" s="153" t="s">
        <v>19</v>
      </c>
      <c r="I160" s="155"/>
      <c r="L160" s="152"/>
      <c r="M160" s="156"/>
      <c r="T160" s="157"/>
      <c r="AT160" s="153" t="s">
        <v>230</v>
      </c>
      <c r="AU160" s="153" t="s">
        <v>85</v>
      </c>
      <c r="AV160" s="12" t="s">
        <v>83</v>
      </c>
      <c r="AW160" s="12" t="s">
        <v>36</v>
      </c>
      <c r="AX160" s="12" t="s">
        <v>75</v>
      </c>
      <c r="AY160" s="153" t="s">
        <v>218</v>
      </c>
    </row>
    <row r="161" spans="2:65" s="13" customFormat="1" ht="11.25">
      <c r="B161" s="158"/>
      <c r="D161" s="146" t="s">
        <v>230</v>
      </c>
      <c r="E161" s="159" t="s">
        <v>19</v>
      </c>
      <c r="F161" s="160" t="s">
        <v>3408</v>
      </c>
      <c r="H161" s="161">
        <v>18.183</v>
      </c>
      <c r="I161" s="162"/>
      <c r="L161" s="158"/>
      <c r="M161" s="163"/>
      <c r="T161" s="164"/>
      <c r="AT161" s="159" t="s">
        <v>230</v>
      </c>
      <c r="AU161" s="159" t="s">
        <v>85</v>
      </c>
      <c r="AV161" s="13" t="s">
        <v>85</v>
      </c>
      <c r="AW161" s="13" t="s">
        <v>36</v>
      </c>
      <c r="AX161" s="13" t="s">
        <v>83</v>
      </c>
      <c r="AY161" s="159" t="s">
        <v>218</v>
      </c>
    </row>
    <row r="162" spans="2:65" s="1" customFormat="1" ht="11.25">
      <c r="B162" s="33"/>
      <c r="D162" s="146" t="s">
        <v>247</v>
      </c>
      <c r="F162" s="172" t="s">
        <v>3409</v>
      </c>
      <c r="L162" s="33"/>
      <c r="M162" s="149"/>
      <c r="T162" s="54"/>
      <c r="AU162" s="18" t="s">
        <v>85</v>
      </c>
    </row>
    <row r="163" spans="2:65" s="1" customFormat="1" ht="11.25">
      <c r="B163" s="33"/>
      <c r="D163" s="146" t="s">
        <v>247</v>
      </c>
      <c r="F163" s="173" t="s">
        <v>3410</v>
      </c>
      <c r="H163" s="174">
        <v>0</v>
      </c>
      <c r="L163" s="33"/>
      <c r="M163" s="149"/>
      <c r="T163" s="54"/>
      <c r="AU163" s="18" t="s">
        <v>85</v>
      </c>
    </row>
    <row r="164" spans="2:65" s="1" customFormat="1" ht="11.25">
      <c r="B164" s="33"/>
      <c r="D164" s="146" t="s">
        <v>247</v>
      </c>
      <c r="F164" s="173" t="s">
        <v>3355</v>
      </c>
      <c r="H164" s="174">
        <v>110.6</v>
      </c>
      <c r="L164" s="33"/>
      <c r="M164" s="149"/>
      <c r="T164" s="54"/>
      <c r="AU164" s="18" t="s">
        <v>85</v>
      </c>
    </row>
    <row r="165" spans="2:65" s="1" customFormat="1" ht="11.25">
      <c r="B165" s="33"/>
      <c r="D165" s="146" t="s">
        <v>247</v>
      </c>
      <c r="F165" s="173" t="s">
        <v>235</v>
      </c>
      <c r="H165" s="174">
        <v>110.6</v>
      </c>
      <c r="L165" s="33"/>
      <c r="M165" s="149"/>
      <c r="T165" s="54"/>
      <c r="AU165" s="18" t="s">
        <v>85</v>
      </c>
    </row>
    <row r="166" spans="2:65" s="1" customFormat="1" ht="11.25">
      <c r="B166" s="33"/>
      <c r="D166" s="146" t="s">
        <v>247</v>
      </c>
      <c r="F166" s="172" t="s">
        <v>3411</v>
      </c>
      <c r="L166" s="33"/>
      <c r="M166" s="149"/>
      <c r="T166" s="54"/>
      <c r="AU166" s="18" t="s">
        <v>85</v>
      </c>
    </row>
    <row r="167" spans="2:65" s="1" customFormat="1" ht="11.25">
      <c r="B167" s="33"/>
      <c r="D167" s="146" t="s">
        <v>247</v>
      </c>
      <c r="F167" s="173" t="s">
        <v>3410</v>
      </c>
      <c r="H167" s="174">
        <v>0</v>
      </c>
      <c r="L167" s="33"/>
      <c r="M167" s="149"/>
      <c r="T167" s="54"/>
      <c r="AU167" s="18" t="s">
        <v>85</v>
      </c>
    </row>
    <row r="168" spans="2:65" s="1" customFormat="1" ht="11.25">
      <c r="B168" s="33"/>
      <c r="D168" s="146" t="s">
        <v>247</v>
      </c>
      <c r="F168" s="173" t="s">
        <v>3412</v>
      </c>
      <c r="H168" s="174">
        <v>10.621</v>
      </c>
      <c r="L168" s="33"/>
      <c r="M168" s="149"/>
      <c r="T168" s="54"/>
      <c r="AU168" s="18" t="s">
        <v>85</v>
      </c>
    </row>
    <row r="169" spans="2:65" s="1" customFormat="1" ht="11.25">
      <c r="B169" s="33"/>
      <c r="D169" s="146" t="s">
        <v>247</v>
      </c>
      <c r="F169" s="173" t="s">
        <v>235</v>
      </c>
      <c r="H169" s="174">
        <v>10.621</v>
      </c>
      <c r="L169" s="33"/>
      <c r="M169" s="149"/>
      <c r="T169" s="54"/>
      <c r="AU169" s="18" t="s">
        <v>85</v>
      </c>
    </row>
    <row r="170" spans="2:65" s="1" customFormat="1" ht="21.75" customHeight="1">
      <c r="B170" s="33"/>
      <c r="C170" s="133" t="s">
        <v>326</v>
      </c>
      <c r="D170" s="133" t="s">
        <v>220</v>
      </c>
      <c r="E170" s="134" t="s">
        <v>3426</v>
      </c>
      <c r="F170" s="135" t="s">
        <v>3427</v>
      </c>
      <c r="G170" s="136" t="s">
        <v>151</v>
      </c>
      <c r="H170" s="137">
        <v>110.6</v>
      </c>
      <c r="I170" s="138"/>
      <c r="J170" s="139">
        <f>ROUND(I170*H170,2)</f>
        <v>0</v>
      </c>
      <c r="K170" s="135" t="s">
        <v>223</v>
      </c>
      <c r="L170" s="33"/>
      <c r="M170" s="140" t="s">
        <v>19</v>
      </c>
      <c r="N170" s="141" t="s">
        <v>46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224</v>
      </c>
      <c r="AT170" s="144" t="s">
        <v>220</v>
      </c>
      <c r="AU170" s="144" t="s">
        <v>85</v>
      </c>
      <c r="AY170" s="18" t="s">
        <v>218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8" t="s">
        <v>83</v>
      </c>
      <c r="BK170" s="145">
        <f>ROUND(I170*H170,2)</f>
        <v>0</v>
      </c>
      <c r="BL170" s="18" t="s">
        <v>224</v>
      </c>
      <c r="BM170" s="144" t="s">
        <v>3428</v>
      </c>
    </row>
    <row r="171" spans="2:65" s="1" customFormat="1" ht="19.5">
      <c r="B171" s="33"/>
      <c r="D171" s="146" t="s">
        <v>226</v>
      </c>
      <c r="F171" s="147" t="s">
        <v>3429</v>
      </c>
      <c r="I171" s="148"/>
      <c r="L171" s="33"/>
      <c r="M171" s="149"/>
      <c r="T171" s="54"/>
      <c r="AT171" s="18" t="s">
        <v>226</v>
      </c>
      <c r="AU171" s="18" t="s">
        <v>85</v>
      </c>
    </row>
    <row r="172" spans="2:65" s="1" customFormat="1" ht="11.25">
      <c r="B172" s="33"/>
      <c r="D172" s="150" t="s">
        <v>228</v>
      </c>
      <c r="F172" s="151" t="s">
        <v>3430</v>
      </c>
      <c r="I172" s="148"/>
      <c r="L172" s="33"/>
      <c r="M172" s="149"/>
      <c r="T172" s="54"/>
      <c r="AT172" s="18" t="s">
        <v>228</v>
      </c>
      <c r="AU172" s="18" t="s">
        <v>85</v>
      </c>
    </row>
    <row r="173" spans="2:65" s="12" customFormat="1" ht="11.25">
      <c r="B173" s="152"/>
      <c r="D173" s="146" t="s">
        <v>230</v>
      </c>
      <c r="E173" s="153" t="s">
        <v>19</v>
      </c>
      <c r="F173" s="154" t="s">
        <v>3410</v>
      </c>
      <c r="H173" s="153" t="s">
        <v>19</v>
      </c>
      <c r="I173" s="155"/>
      <c r="L173" s="152"/>
      <c r="M173" s="156"/>
      <c r="T173" s="157"/>
      <c r="AT173" s="153" t="s">
        <v>230</v>
      </c>
      <c r="AU173" s="153" t="s">
        <v>85</v>
      </c>
      <c r="AV173" s="12" t="s">
        <v>83</v>
      </c>
      <c r="AW173" s="12" t="s">
        <v>36</v>
      </c>
      <c r="AX173" s="12" t="s">
        <v>75</v>
      </c>
      <c r="AY173" s="153" t="s">
        <v>218</v>
      </c>
    </row>
    <row r="174" spans="2:65" s="13" customFormat="1" ht="11.25">
      <c r="B174" s="158"/>
      <c r="D174" s="146" t="s">
        <v>230</v>
      </c>
      <c r="E174" s="159" t="s">
        <v>19</v>
      </c>
      <c r="F174" s="160" t="s">
        <v>3355</v>
      </c>
      <c r="H174" s="161">
        <v>110.6</v>
      </c>
      <c r="I174" s="162"/>
      <c r="L174" s="158"/>
      <c r="M174" s="163"/>
      <c r="T174" s="164"/>
      <c r="AT174" s="159" t="s">
        <v>230</v>
      </c>
      <c r="AU174" s="159" t="s">
        <v>85</v>
      </c>
      <c r="AV174" s="13" t="s">
        <v>85</v>
      </c>
      <c r="AW174" s="13" t="s">
        <v>36</v>
      </c>
      <c r="AX174" s="13" t="s">
        <v>75</v>
      </c>
      <c r="AY174" s="159" t="s">
        <v>218</v>
      </c>
    </row>
    <row r="175" spans="2:65" s="14" customFormat="1" ht="11.25">
      <c r="B175" s="165"/>
      <c r="D175" s="146" t="s">
        <v>230</v>
      </c>
      <c r="E175" s="166" t="s">
        <v>3353</v>
      </c>
      <c r="F175" s="167" t="s">
        <v>235</v>
      </c>
      <c r="H175" s="168">
        <v>110.6</v>
      </c>
      <c r="I175" s="169"/>
      <c r="L175" s="165"/>
      <c r="M175" s="170"/>
      <c r="T175" s="171"/>
      <c r="AT175" s="166" t="s">
        <v>230</v>
      </c>
      <c r="AU175" s="166" t="s">
        <v>85</v>
      </c>
      <c r="AV175" s="14" t="s">
        <v>224</v>
      </c>
      <c r="AW175" s="14" t="s">
        <v>36</v>
      </c>
      <c r="AX175" s="14" t="s">
        <v>83</v>
      </c>
      <c r="AY175" s="166" t="s">
        <v>218</v>
      </c>
    </row>
    <row r="176" spans="2:65" s="1" customFormat="1" ht="16.5" customHeight="1">
      <c r="B176" s="33"/>
      <c r="C176" s="133" t="s">
        <v>339</v>
      </c>
      <c r="D176" s="133" t="s">
        <v>220</v>
      </c>
      <c r="E176" s="134" t="s">
        <v>3431</v>
      </c>
      <c r="F176" s="135" t="s">
        <v>3432</v>
      </c>
      <c r="G176" s="136" t="s">
        <v>151</v>
      </c>
      <c r="H176" s="137">
        <v>110.6</v>
      </c>
      <c r="I176" s="138"/>
      <c r="J176" s="139">
        <f>ROUND(I176*H176,2)</f>
        <v>0</v>
      </c>
      <c r="K176" s="135" t="s">
        <v>223</v>
      </c>
      <c r="L176" s="33"/>
      <c r="M176" s="140" t="s">
        <v>19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224</v>
      </c>
      <c r="AT176" s="144" t="s">
        <v>220</v>
      </c>
      <c r="AU176" s="144" t="s">
        <v>85</v>
      </c>
      <c r="AY176" s="18" t="s">
        <v>218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8" t="s">
        <v>83</v>
      </c>
      <c r="BK176" s="145">
        <f>ROUND(I176*H176,2)</f>
        <v>0</v>
      </c>
      <c r="BL176" s="18" t="s">
        <v>224</v>
      </c>
      <c r="BM176" s="144" t="s">
        <v>3433</v>
      </c>
    </row>
    <row r="177" spans="2:65" s="1" customFormat="1" ht="11.25">
      <c r="B177" s="33"/>
      <c r="D177" s="146" t="s">
        <v>226</v>
      </c>
      <c r="F177" s="147" t="s">
        <v>3434</v>
      </c>
      <c r="I177" s="148"/>
      <c r="L177" s="33"/>
      <c r="M177" s="149"/>
      <c r="T177" s="54"/>
      <c r="AT177" s="18" t="s">
        <v>226</v>
      </c>
      <c r="AU177" s="18" t="s">
        <v>85</v>
      </c>
    </row>
    <row r="178" spans="2:65" s="1" customFormat="1" ht="11.25">
      <c r="B178" s="33"/>
      <c r="D178" s="150" t="s">
        <v>228</v>
      </c>
      <c r="F178" s="151" t="s">
        <v>3435</v>
      </c>
      <c r="I178" s="148"/>
      <c r="L178" s="33"/>
      <c r="M178" s="149"/>
      <c r="T178" s="54"/>
      <c r="AT178" s="18" t="s">
        <v>228</v>
      </c>
      <c r="AU178" s="18" t="s">
        <v>85</v>
      </c>
    </row>
    <row r="179" spans="2:65" s="13" customFormat="1" ht="11.25">
      <c r="B179" s="158"/>
      <c r="D179" s="146" t="s">
        <v>230</v>
      </c>
      <c r="E179" s="159" t="s">
        <v>19</v>
      </c>
      <c r="F179" s="160" t="s">
        <v>3353</v>
      </c>
      <c r="H179" s="161">
        <v>110.6</v>
      </c>
      <c r="I179" s="162"/>
      <c r="L179" s="158"/>
      <c r="M179" s="163"/>
      <c r="T179" s="164"/>
      <c r="AT179" s="159" t="s">
        <v>230</v>
      </c>
      <c r="AU179" s="159" t="s">
        <v>85</v>
      </c>
      <c r="AV179" s="13" t="s">
        <v>85</v>
      </c>
      <c r="AW179" s="13" t="s">
        <v>36</v>
      </c>
      <c r="AX179" s="13" t="s">
        <v>83</v>
      </c>
      <c r="AY179" s="159" t="s">
        <v>218</v>
      </c>
    </row>
    <row r="180" spans="2:65" s="1" customFormat="1" ht="11.25">
      <c r="B180" s="33"/>
      <c r="D180" s="146" t="s">
        <v>247</v>
      </c>
      <c r="F180" s="172" t="s">
        <v>3409</v>
      </c>
      <c r="L180" s="33"/>
      <c r="M180" s="149"/>
      <c r="T180" s="54"/>
      <c r="AU180" s="18" t="s">
        <v>85</v>
      </c>
    </row>
    <row r="181" spans="2:65" s="1" customFormat="1" ht="11.25">
      <c r="B181" s="33"/>
      <c r="D181" s="146" t="s">
        <v>247</v>
      </c>
      <c r="F181" s="173" t="s">
        <v>3410</v>
      </c>
      <c r="H181" s="174">
        <v>0</v>
      </c>
      <c r="L181" s="33"/>
      <c r="M181" s="149"/>
      <c r="T181" s="54"/>
      <c r="AU181" s="18" t="s">
        <v>85</v>
      </c>
    </row>
    <row r="182" spans="2:65" s="1" customFormat="1" ht="11.25">
      <c r="B182" s="33"/>
      <c r="D182" s="146" t="s">
        <v>247</v>
      </c>
      <c r="F182" s="173" t="s">
        <v>3355</v>
      </c>
      <c r="H182" s="174">
        <v>110.6</v>
      </c>
      <c r="L182" s="33"/>
      <c r="M182" s="149"/>
      <c r="T182" s="54"/>
      <c r="AU182" s="18" t="s">
        <v>85</v>
      </c>
    </row>
    <row r="183" spans="2:65" s="1" customFormat="1" ht="11.25">
      <c r="B183" s="33"/>
      <c r="D183" s="146" t="s">
        <v>247</v>
      </c>
      <c r="F183" s="173" t="s">
        <v>235</v>
      </c>
      <c r="H183" s="174">
        <v>110.6</v>
      </c>
      <c r="L183" s="33"/>
      <c r="M183" s="149"/>
      <c r="T183" s="54"/>
      <c r="AU183" s="18" t="s">
        <v>85</v>
      </c>
    </row>
    <row r="184" spans="2:65" s="1" customFormat="1" ht="16.5" customHeight="1">
      <c r="B184" s="33"/>
      <c r="C184" s="186" t="s">
        <v>347</v>
      </c>
      <c r="D184" s="186" t="s">
        <v>638</v>
      </c>
      <c r="E184" s="187" t="s">
        <v>3436</v>
      </c>
      <c r="F184" s="188" t="s">
        <v>3437</v>
      </c>
      <c r="G184" s="189" t="s">
        <v>161</v>
      </c>
      <c r="H184" s="190">
        <v>3.3180000000000001</v>
      </c>
      <c r="I184" s="191"/>
      <c r="J184" s="192">
        <f>ROUND(I184*H184,2)</f>
        <v>0</v>
      </c>
      <c r="K184" s="188" t="s">
        <v>223</v>
      </c>
      <c r="L184" s="193"/>
      <c r="M184" s="194" t="s">
        <v>19</v>
      </c>
      <c r="N184" s="195" t="s">
        <v>46</v>
      </c>
      <c r="P184" s="142">
        <f>O184*H184</f>
        <v>0</v>
      </c>
      <c r="Q184" s="142">
        <v>1E-3</v>
      </c>
      <c r="R184" s="142">
        <f>Q184*H184</f>
        <v>3.3180000000000002E-3</v>
      </c>
      <c r="S184" s="142">
        <v>0</v>
      </c>
      <c r="T184" s="143">
        <f>S184*H184</f>
        <v>0</v>
      </c>
      <c r="AR184" s="144" t="s">
        <v>301</v>
      </c>
      <c r="AT184" s="144" t="s">
        <v>638</v>
      </c>
      <c r="AU184" s="144" t="s">
        <v>85</v>
      </c>
      <c r="AY184" s="18" t="s">
        <v>218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8" t="s">
        <v>83</v>
      </c>
      <c r="BK184" s="145">
        <f>ROUND(I184*H184,2)</f>
        <v>0</v>
      </c>
      <c r="BL184" s="18" t="s">
        <v>224</v>
      </c>
      <c r="BM184" s="144" t="s">
        <v>3438</v>
      </c>
    </row>
    <row r="185" spans="2:65" s="1" customFormat="1" ht="11.25">
      <c r="B185" s="33"/>
      <c r="D185" s="146" t="s">
        <v>226</v>
      </c>
      <c r="F185" s="147" t="s">
        <v>3437</v>
      </c>
      <c r="I185" s="148"/>
      <c r="L185" s="33"/>
      <c r="M185" s="149"/>
      <c r="T185" s="54"/>
      <c r="AT185" s="18" t="s">
        <v>226</v>
      </c>
      <c r="AU185" s="18" t="s">
        <v>85</v>
      </c>
    </row>
    <row r="186" spans="2:65" s="13" customFormat="1" ht="11.25">
      <c r="B186" s="158"/>
      <c r="D186" s="146" t="s">
        <v>230</v>
      </c>
      <c r="E186" s="159" t="s">
        <v>19</v>
      </c>
      <c r="F186" s="160" t="s">
        <v>3439</v>
      </c>
      <c r="H186" s="161">
        <v>3.3180000000000001</v>
      </c>
      <c r="I186" s="162"/>
      <c r="L186" s="158"/>
      <c r="M186" s="163"/>
      <c r="T186" s="164"/>
      <c r="AT186" s="159" t="s">
        <v>230</v>
      </c>
      <c r="AU186" s="159" t="s">
        <v>85</v>
      </c>
      <c r="AV186" s="13" t="s">
        <v>85</v>
      </c>
      <c r="AW186" s="13" t="s">
        <v>36</v>
      </c>
      <c r="AX186" s="13" t="s">
        <v>83</v>
      </c>
      <c r="AY186" s="159" t="s">
        <v>218</v>
      </c>
    </row>
    <row r="187" spans="2:65" s="1" customFormat="1" ht="11.25">
      <c r="B187" s="33"/>
      <c r="D187" s="146" t="s">
        <v>247</v>
      </c>
      <c r="F187" s="172" t="s">
        <v>3409</v>
      </c>
      <c r="L187" s="33"/>
      <c r="M187" s="149"/>
      <c r="T187" s="54"/>
      <c r="AU187" s="18" t="s">
        <v>85</v>
      </c>
    </row>
    <row r="188" spans="2:65" s="1" customFormat="1" ht="11.25">
      <c r="B188" s="33"/>
      <c r="D188" s="146" t="s">
        <v>247</v>
      </c>
      <c r="F188" s="173" t="s">
        <v>3410</v>
      </c>
      <c r="H188" s="174">
        <v>0</v>
      </c>
      <c r="L188" s="33"/>
      <c r="M188" s="149"/>
      <c r="T188" s="54"/>
      <c r="AU188" s="18" t="s">
        <v>85</v>
      </c>
    </row>
    <row r="189" spans="2:65" s="1" customFormat="1" ht="11.25">
      <c r="B189" s="33"/>
      <c r="D189" s="146" t="s">
        <v>247</v>
      </c>
      <c r="F189" s="173" t="s">
        <v>3355</v>
      </c>
      <c r="H189" s="174">
        <v>110.6</v>
      </c>
      <c r="L189" s="33"/>
      <c r="M189" s="149"/>
      <c r="T189" s="54"/>
      <c r="AU189" s="18" t="s">
        <v>85</v>
      </c>
    </row>
    <row r="190" spans="2:65" s="1" customFormat="1" ht="11.25">
      <c r="B190" s="33"/>
      <c r="D190" s="146" t="s">
        <v>247</v>
      </c>
      <c r="F190" s="173" t="s">
        <v>235</v>
      </c>
      <c r="H190" s="174">
        <v>110.6</v>
      </c>
      <c r="L190" s="33"/>
      <c r="M190" s="149"/>
      <c r="T190" s="54"/>
      <c r="AU190" s="18" t="s">
        <v>85</v>
      </c>
    </row>
    <row r="191" spans="2:65" s="1" customFormat="1" ht="16.5" customHeight="1">
      <c r="B191" s="33"/>
      <c r="C191" s="133" t="s">
        <v>354</v>
      </c>
      <c r="D191" s="133" t="s">
        <v>220</v>
      </c>
      <c r="E191" s="134" t="s">
        <v>3440</v>
      </c>
      <c r="F191" s="135" t="s">
        <v>3441</v>
      </c>
      <c r="G191" s="136" t="s">
        <v>151</v>
      </c>
      <c r="H191" s="137">
        <v>10.621</v>
      </c>
      <c r="I191" s="138"/>
      <c r="J191" s="139">
        <f>ROUND(I191*H191,2)</f>
        <v>0</v>
      </c>
      <c r="K191" s="135" t="s">
        <v>223</v>
      </c>
      <c r="L191" s="33"/>
      <c r="M191" s="140" t="s">
        <v>19</v>
      </c>
      <c r="N191" s="141" t="s">
        <v>46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224</v>
      </c>
      <c r="AT191" s="144" t="s">
        <v>220</v>
      </c>
      <c r="AU191" s="144" t="s">
        <v>85</v>
      </c>
      <c r="AY191" s="18" t="s">
        <v>218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8" t="s">
        <v>83</v>
      </c>
      <c r="BK191" s="145">
        <f>ROUND(I191*H191,2)</f>
        <v>0</v>
      </c>
      <c r="BL191" s="18" t="s">
        <v>224</v>
      </c>
      <c r="BM191" s="144" t="s">
        <v>3442</v>
      </c>
    </row>
    <row r="192" spans="2:65" s="1" customFormat="1" ht="11.25">
      <c r="B192" s="33"/>
      <c r="D192" s="146" t="s">
        <v>226</v>
      </c>
      <c r="F192" s="147" t="s">
        <v>3443</v>
      </c>
      <c r="I192" s="148"/>
      <c r="L192" s="33"/>
      <c r="M192" s="149"/>
      <c r="T192" s="54"/>
      <c r="AT192" s="18" t="s">
        <v>226</v>
      </c>
      <c r="AU192" s="18" t="s">
        <v>85</v>
      </c>
    </row>
    <row r="193" spans="2:65" s="1" customFormat="1" ht="11.25">
      <c r="B193" s="33"/>
      <c r="D193" s="150" t="s">
        <v>228</v>
      </c>
      <c r="F193" s="151" t="s">
        <v>3444</v>
      </c>
      <c r="I193" s="148"/>
      <c r="L193" s="33"/>
      <c r="M193" s="149"/>
      <c r="T193" s="54"/>
      <c r="AT193" s="18" t="s">
        <v>228</v>
      </c>
      <c r="AU193" s="18" t="s">
        <v>85</v>
      </c>
    </row>
    <row r="194" spans="2:65" s="13" customFormat="1" ht="11.25">
      <c r="B194" s="158"/>
      <c r="D194" s="146" t="s">
        <v>230</v>
      </c>
      <c r="E194" s="159" t="s">
        <v>19</v>
      </c>
      <c r="F194" s="160" t="s">
        <v>3356</v>
      </c>
      <c r="H194" s="161">
        <v>10.621</v>
      </c>
      <c r="I194" s="162"/>
      <c r="L194" s="158"/>
      <c r="M194" s="163"/>
      <c r="T194" s="164"/>
      <c r="AT194" s="159" t="s">
        <v>230</v>
      </c>
      <c r="AU194" s="159" t="s">
        <v>85</v>
      </c>
      <c r="AV194" s="13" t="s">
        <v>85</v>
      </c>
      <c r="AW194" s="13" t="s">
        <v>36</v>
      </c>
      <c r="AX194" s="13" t="s">
        <v>83</v>
      </c>
      <c r="AY194" s="159" t="s">
        <v>218</v>
      </c>
    </row>
    <row r="195" spans="2:65" s="1" customFormat="1" ht="11.25">
      <c r="B195" s="33"/>
      <c r="D195" s="146" t="s">
        <v>247</v>
      </c>
      <c r="F195" s="172" t="s">
        <v>3411</v>
      </c>
      <c r="L195" s="33"/>
      <c r="M195" s="149"/>
      <c r="T195" s="54"/>
      <c r="AU195" s="18" t="s">
        <v>85</v>
      </c>
    </row>
    <row r="196" spans="2:65" s="1" customFormat="1" ht="11.25">
      <c r="B196" s="33"/>
      <c r="D196" s="146" t="s">
        <v>247</v>
      </c>
      <c r="F196" s="173" t="s">
        <v>3410</v>
      </c>
      <c r="H196" s="174">
        <v>0</v>
      </c>
      <c r="L196" s="33"/>
      <c r="M196" s="149"/>
      <c r="T196" s="54"/>
      <c r="AU196" s="18" t="s">
        <v>85</v>
      </c>
    </row>
    <row r="197" spans="2:65" s="1" customFormat="1" ht="11.25">
      <c r="B197" s="33"/>
      <c r="D197" s="146" t="s">
        <v>247</v>
      </c>
      <c r="F197" s="173" t="s">
        <v>3412</v>
      </c>
      <c r="H197" s="174">
        <v>10.621</v>
      </c>
      <c r="L197" s="33"/>
      <c r="M197" s="149"/>
      <c r="T197" s="54"/>
      <c r="AU197" s="18" t="s">
        <v>85</v>
      </c>
    </row>
    <row r="198" spans="2:65" s="1" customFormat="1" ht="11.25">
      <c r="B198" s="33"/>
      <c r="D198" s="146" t="s">
        <v>247</v>
      </c>
      <c r="F198" s="173" t="s">
        <v>235</v>
      </c>
      <c r="H198" s="174">
        <v>10.621</v>
      </c>
      <c r="L198" s="33"/>
      <c r="M198" s="149"/>
      <c r="T198" s="54"/>
      <c r="AU198" s="18" t="s">
        <v>85</v>
      </c>
    </row>
    <row r="199" spans="2:65" s="1" customFormat="1" ht="16.5" customHeight="1">
      <c r="B199" s="33"/>
      <c r="C199" s="186" t="s">
        <v>361</v>
      </c>
      <c r="D199" s="186" t="s">
        <v>638</v>
      </c>
      <c r="E199" s="187" t="s">
        <v>3445</v>
      </c>
      <c r="F199" s="188" t="s">
        <v>3446</v>
      </c>
      <c r="G199" s="189" t="s">
        <v>161</v>
      </c>
      <c r="H199" s="190">
        <v>0.31900000000000001</v>
      </c>
      <c r="I199" s="191"/>
      <c r="J199" s="192">
        <f>ROUND(I199*H199,2)</f>
        <v>0</v>
      </c>
      <c r="K199" s="188" t="s">
        <v>223</v>
      </c>
      <c r="L199" s="193"/>
      <c r="M199" s="194" t="s">
        <v>19</v>
      </c>
      <c r="N199" s="195" t="s">
        <v>46</v>
      </c>
      <c r="P199" s="142">
        <f>O199*H199</f>
        <v>0</v>
      </c>
      <c r="Q199" s="142">
        <v>1E-3</v>
      </c>
      <c r="R199" s="142">
        <f>Q199*H199</f>
        <v>3.19E-4</v>
      </c>
      <c r="S199" s="142">
        <v>0</v>
      </c>
      <c r="T199" s="143">
        <f>S199*H199</f>
        <v>0</v>
      </c>
      <c r="AR199" s="144" t="s">
        <v>301</v>
      </c>
      <c r="AT199" s="144" t="s">
        <v>638</v>
      </c>
      <c r="AU199" s="144" t="s">
        <v>85</v>
      </c>
      <c r="AY199" s="18" t="s">
        <v>218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8" t="s">
        <v>83</v>
      </c>
      <c r="BK199" s="145">
        <f>ROUND(I199*H199,2)</f>
        <v>0</v>
      </c>
      <c r="BL199" s="18" t="s">
        <v>224</v>
      </c>
      <c r="BM199" s="144" t="s">
        <v>3447</v>
      </c>
    </row>
    <row r="200" spans="2:65" s="1" customFormat="1" ht="11.25">
      <c r="B200" s="33"/>
      <c r="D200" s="146" t="s">
        <v>226</v>
      </c>
      <c r="F200" s="147" t="s">
        <v>3446</v>
      </c>
      <c r="I200" s="148"/>
      <c r="L200" s="33"/>
      <c r="M200" s="149"/>
      <c r="T200" s="54"/>
      <c r="AT200" s="18" t="s">
        <v>226</v>
      </c>
      <c r="AU200" s="18" t="s">
        <v>85</v>
      </c>
    </row>
    <row r="201" spans="2:65" s="13" customFormat="1" ht="11.25">
      <c r="B201" s="158"/>
      <c r="D201" s="146" t="s">
        <v>230</v>
      </c>
      <c r="E201" s="159" t="s">
        <v>19</v>
      </c>
      <c r="F201" s="160" t="s">
        <v>3448</v>
      </c>
      <c r="H201" s="161">
        <v>0.31900000000000001</v>
      </c>
      <c r="I201" s="162"/>
      <c r="L201" s="158"/>
      <c r="M201" s="163"/>
      <c r="T201" s="164"/>
      <c r="AT201" s="159" t="s">
        <v>230</v>
      </c>
      <c r="AU201" s="159" t="s">
        <v>85</v>
      </c>
      <c r="AV201" s="13" t="s">
        <v>85</v>
      </c>
      <c r="AW201" s="13" t="s">
        <v>36</v>
      </c>
      <c r="AX201" s="13" t="s">
        <v>83</v>
      </c>
      <c r="AY201" s="159" t="s">
        <v>218</v>
      </c>
    </row>
    <row r="202" spans="2:65" s="1" customFormat="1" ht="11.25">
      <c r="B202" s="33"/>
      <c r="D202" s="146" t="s">
        <v>247</v>
      </c>
      <c r="F202" s="172" t="s">
        <v>3411</v>
      </c>
      <c r="L202" s="33"/>
      <c r="M202" s="149"/>
      <c r="T202" s="54"/>
      <c r="AU202" s="18" t="s">
        <v>85</v>
      </c>
    </row>
    <row r="203" spans="2:65" s="1" customFormat="1" ht="11.25">
      <c r="B203" s="33"/>
      <c r="D203" s="146" t="s">
        <v>247</v>
      </c>
      <c r="F203" s="173" t="s">
        <v>3410</v>
      </c>
      <c r="H203" s="174">
        <v>0</v>
      </c>
      <c r="L203" s="33"/>
      <c r="M203" s="149"/>
      <c r="T203" s="54"/>
      <c r="AU203" s="18" t="s">
        <v>85</v>
      </c>
    </row>
    <row r="204" spans="2:65" s="1" customFormat="1" ht="11.25">
      <c r="B204" s="33"/>
      <c r="D204" s="146" t="s">
        <v>247</v>
      </c>
      <c r="F204" s="173" t="s">
        <v>3412</v>
      </c>
      <c r="H204" s="174">
        <v>10.621</v>
      </c>
      <c r="L204" s="33"/>
      <c r="M204" s="149"/>
      <c r="T204" s="54"/>
      <c r="AU204" s="18" t="s">
        <v>85</v>
      </c>
    </row>
    <row r="205" spans="2:65" s="1" customFormat="1" ht="11.25">
      <c r="B205" s="33"/>
      <c r="D205" s="146" t="s">
        <v>247</v>
      </c>
      <c r="F205" s="173" t="s">
        <v>235</v>
      </c>
      <c r="H205" s="174">
        <v>10.621</v>
      </c>
      <c r="L205" s="33"/>
      <c r="M205" s="149"/>
      <c r="T205" s="54"/>
      <c r="AU205" s="18" t="s">
        <v>85</v>
      </c>
    </row>
    <row r="206" spans="2:65" s="1" customFormat="1" ht="16.5" customHeight="1">
      <c r="B206" s="33"/>
      <c r="C206" s="133" t="s">
        <v>8</v>
      </c>
      <c r="D206" s="133" t="s">
        <v>220</v>
      </c>
      <c r="E206" s="134" t="s">
        <v>3449</v>
      </c>
      <c r="F206" s="135" t="s">
        <v>3450</v>
      </c>
      <c r="G206" s="136" t="s">
        <v>151</v>
      </c>
      <c r="H206" s="137">
        <v>110.6</v>
      </c>
      <c r="I206" s="138"/>
      <c r="J206" s="139">
        <f>ROUND(I206*H206,2)</f>
        <v>0</v>
      </c>
      <c r="K206" s="135" t="s">
        <v>223</v>
      </c>
      <c r="L206" s="33"/>
      <c r="M206" s="140" t="s">
        <v>19</v>
      </c>
      <c r="N206" s="141" t="s">
        <v>46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224</v>
      </c>
      <c r="AT206" s="144" t="s">
        <v>220</v>
      </c>
      <c r="AU206" s="144" t="s">
        <v>85</v>
      </c>
      <c r="AY206" s="18" t="s">
        <v>218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8" t="s">
        <v>83</v>
      </c>
      <c r="BK206" s="145">
        <f>ROUND(I206*H206,2)</f>
        <v>0</v>
      </c>
      <c r="BL206" s="18" t="s">
        <v>224</v>
      </c>
      <c r="BM206" s="144" t="s">
        <v>3451</v>
      </c>
    </row>
    <row r="207" spans="2:65" s="1" customFormat="1" ht="11.25">
      <c r="B207" s="33"/>
      <c r="D207" s="146" t="s">
        <v>226</v>
      </c>
      <c r="F207" s="147" t="s">
        <v>3452</v>
      </c>
      <c r="I207" s="148"/>
      <c r="L207" s="33"/>
      <c r="M207" s="149"/>
      <c r="T207" s="54"/>
      <c r="AT207" s="18" t="s">
        <v>226</v>
      </c>
      <c r="AU207" s="18" t="s">
        <v>85</v>
      </c>
    </row>
    <row r="208" spans="2:65" s="1" customFormat="1" ht="11.25">
      <c r="B208" s="33"/>
      <c r="D208" s="150" t="s">
        <v>228</v>
      </c>
      <c r="F208" s="151" t="s">
        <v>3453</v>
      </c>
      <c r="I208" s="148"/>
      <c r="L208" s="33"/>
      <c r="M208" s="149"/>
      <c r="T208" s="54"/>
      <c r="AT208" s="18" t="s">
        <v>228</v>
      </c>
      <c r="AU208" s="18" t="s">
        <v>85</v>
      </c>
    </row>
    <row r="209" spans="2:65" s="13" customFormat="1" ht="11.25">
      <c r="B209" s="158"/>
      <c r="D209" s="146" t="s">
        <v>230</v>
      </c>
      <c r="E209" s="159" t="s">
        <v>19</v>
      </c>
      <c r="F209" s="160" t="s">
        <v>3353</v>
      </c>
      <c r="H209" s="161">
        <v>110.6</v>
      </c>
      <c r="I209" s="162"/>
      <c r="L209" s="158"/>
      <c r="M209" s="163"/>
      <c r="T209" s="164"/>
      <c r="AT209" s="159" t="s">
        <v>230</v>
      </c>
      <c r="AU209" s="159" t="s">
        <v>85</v>
      </c>
      <c r="AV209" s="13" t="s">
        <v>85</v>
      </c>
      <c r="AW209" s="13" t="s">
        <v>36</v>
      </c>
      <c r="AX209" s="13" t="s">
        <v>83</v>
      </c>
      <c r="AY209" s="159" t="s">
        <v>218</v>
      </c>
    </row>
    <row r="210" spans="2:65" s="1" customFormat="1" ht="11.25">
      <c r="B210" s="33"/>
      <c r="D210" s="146" t="s">
        <v>247</v>
      </c>
      <c r="F210" s="172" t="s">
        <v>3409</v>
      </c>
      <c r="L210" s="33"/>
      <c r="M210" s="149"/>
      <c r="T210" s="54"/>
      <c r="AU210" s="18" t="s">
        <v>85</v>
      </c>
    </row>
    <row r="211" spans="2:65" s="1" customFormat="1" ht="11.25">
      <c r="B211" s="33"/>
      <c r="D211" s="146" t="s">
        <v>247</v>
      </c>
      <c r="F211" s="173" t="s">
        <v>3410</v>
      </c>
      <c r="H211" s="174">
        <v>0</v>
      </c>
      <c r="L211" s="33"/>
      <c r="M211" s="149"/>
      <c r="T211" s="54"/>
      <c r="AU211" s="18" t="s">
        <v>85</v>
      </c>
    </row>
    <row r="212" spans="2:65" s="1" customFormat="1" ht="11.25">
      <c r="B212" s="33"/>
      <c r="D212" s="146" t="s">
        <v>247</v>
      </c>
      <c r="F212" s="173" t="s">
        <v>3355</v>
      </c>
      <c r="H212" s="174">
        <v>110.6</v>
      </c>
      <c r="L212" s="33"/>
      <c r="M212" s="149"/>
      <c r="T212" s="54"/>
      <c r="AU212" s="18" t="s">
        <v>85</v>
      </c>
    </row>
    <row r="213" spans="2:65" s="1" customFormat="1" ht="11.25">
      <c r="B213" s="33"/>
      <c r="D213" s="146" t="s">
        <v>247</v>
      </c>
      <c r="F213" s="173" t="s">
        <v>235</v>
      </c>
      <c r="H213" s="174">
        <v>110.6</v>
      </c>
      <c r="L213" s="33"/>
      <c r="M213" s="149"/>
      <c r="T213" s="54"/>
      <c r="AU213" s="18" t="s">
        <v>85</v>
      </c>
    </row>
    <row r="214" spans="2:65" s="1" customFormat="1" ht="16.5" customHeight="1">
      <c r="B214" s="33"/>
      <c r="C214" s="133" t="s">
        <v>375</v>
      </c>
      <c r="D214" s="133" t="s">
        <v>220</v>
      </c>
      <c r="E214" s="134" t="s">
        <v>3454</v>
      </c>
      <c r="F214" s="135" t="s">
        <v>3455</v>
      </c>
      <c r="G214" s="136" t="s">
        <v>151</v>
      </c>
      <c r="H214" s="137">
        <v>10.621</v>
      </c>
      <c r="I214" s="138"/>
      <c r="J214" s="139">
        <f>ROUND(I214*H214,2)</f>
        <v>0</v>
      </c>
      <c r="K214" s="135" t="s">
        <v>223</v>
      </c>
      <c r="L214" s="33"/>
      <c r="M214" s="140" t="s">
        <v>19</v>
      </c>
      <c r="N214" s="141" t="s">
        <v>46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224</v>
      </c>
      <c r="AT214" s="144" t="s">
        <v>220</v>
      </c>
      <c r="AU214" s="144" t="s">
        <v>85</v>
      </c>
      <c r="AY214" s="18" t="s">
        <v>218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8" t="s">
        <v>83</v>
      </c>
      <c r="BK214" s="145">
        <f>ROUND(I214*H214,2)</f>
        <v>0</v>
      </c>
      <c r="BL214" s="18" t="s">
        <v>224</v>
      </c>
      <c r="BM214" s="144" t="s">
        <v>3456</v>
      </c>
    </row>
    <row r="215" spans="2:65" s="1" customFormat="1" ht="19.5">
      <c r="B215" s="33"/>
      <c r="D215" s="146" t="s">
        <v>226</v>
      </c>
      <c r="F215" s="147" t="s">
        <v>3457</v>
      </c>
      <c r="I215" s="148"/>
      <c r="L215" s="33"/>
      <c r="M215" s="149"/>
      <c r="T215" s="54"/>
      <c r="AT215" s="18" t="s">
        <v>226</v>
      </c>
      <c r="AU215" s="18" t="s">
        <v>85</v>
      </c>
    </row>
    <row r="216" spans="2:65" s="1" customFormat="1" ht="11.25">
      <c r="B216" s="33"/>
      <c r="D216" s="150" t="s">
        <v>228</v>
      </c>
      <c r="F216" s="151" t="s">
        <v>3458</v>
      </c>
      <c r="I216" s="148"/>
      <c r="L216" s="33"/>
      <c r="M216" s="149"/>
      <c r="T216" s="54"/>
      <c r="AT216" s="18" t="s">
        <v>228</v>
      </c>
      <c r="AU216" s="18" t="s">
        <v>85</v>
      </c>
    </row>
    <row r="217" spans="2:65" s="13" customFormat="1" ht="11.25">
      <c r="B217" s="158"/>
      <c r="D217" s="146" t="s">
        <v>230</v>
      </c>
      <c r="E217" s="159" t="s">
        <v>19</v>
      </c>
      <c r="F217" s="160" t="s">
        <v>3356</v>
      </c>
      <c r="H217" s="161">
        <v>10.621</v>
      </c>
      <c r="I217" s="162"/>
      <c r="L217" s="158"/>
      <c r="M217" s="163"/>
      <c r="T217" s="164"/>
      <c r="AT217" s="159" t="s">
        <v>230</v>
      </c>
      <c r="AU217" s="159" t="s">
        <v>85</v>
      </c>
      <c r="AV217" s="13" t="s">
        <v>85</v>
      </c>
      <c r="AW217" s="13" t="s">
        <v>36</v>
      </c>
      <c r="AX217" s="13" t="s">
        <v>83</v>
      </c>
      <c r="AY217" s="159" t="s">
        <v>218</v>
      </c>
    </row>
    <row r="218" spans="2:65" s="1" customFormat="1" ht="11.25">
      <c r="B218" s="33"/>
      <c r="D218" s="146" t="s">
        <v>247</v>
      </c>
      <c r="F218" s="172" t="s">
        <v>3411</v>
      </c>
      <c r="L218" s="33"/>
      <c r="M218" s="149"/>
      <c r="T218" s="54"/>
      <c r="AU218" s="18" t="s">
        <v>85</v>
      </c>
    </row>
    <row r="219" spans="2:65" s="1" customFormat="1" ht="11.25">
      <c r="B219" s="33"/>
      <c r="D219" s="146" t="s">
        <v>247</v>
      </c>
      <c r="F219" s="173" t="s">
        <v>3410</v>
      </c>
      <c r="H219" s="174">
        <v>0</v>
      </c>
      <c r="L219" s="33"/>
      <c r="M219" s="149"/>
      <c r="T219" s="54"/>
      <c r="AU219" s="18" t="s">
        <v>85</v>
      </c>
    </row>
    <row r="220" spans="2:65" s="1" customFormat="1" ht="11.25">
      <c r="B220" s="33"/>
      <c r="D220" s="146" t="s">
        <v>247</v>
      </c>
      <c r="F220" s="173" t="s">
        <v>3412</v>
      </c>
      <c r="H220" s="174">
        <v>10.621</v>
      </c>
      <c r="L220" s="33"/>
      <c r="M220" s="149"/>
      <c r="T220" s="54"/>
      <c r="AU220" s="18" t="s">
        <v>85</v>
      </c>
    </row>
    <row r="221" spans="2:65" s="1" customFormat="1" ht="11.25">
      <c r="B221" s="33"/>
      <c r="D221" s="146" t="s">
        <v>247</v>
      </c>
      <c r="F221" s="173" t="s">
        <v>235</v>
      </c>
      <c r="H221" s="174">
        <v>10.621</v>
      </c>
      <c r="L221" s="33"/>
      <c r="M221" s="149"/>
      <c r="T221" s="54"/>
      <c r="AU221" s="18" t="s">
        <v>85</v>
      </c>
    </row>
    <row r="222" spans="2:65" s="1" customFormat="1" ht="16.5" customHeight="1">
      <c r="B222" s="33"/>
      <c r="C222" s="133" t="s">
        <v>382</v>
      </c>
      <c r="D222" s="133" t="s">
        <v>220</v>
      </c>
      <c r="E222" s="134" t="s">
        <v>3459</v>
      </c>
      <c r="F222" s="135" t="s">
        <v>3460</v>
      </c>
      <c r="G222" s="136" t="s">
        <v>151</v>
      </c>
      <c r="H222" s="137">
        <v>10.621</v>
      </c>
      <c r="I222" s="138"/>
      <c r="J222" s="139">
        <f>ROUND(I222*H222,2)</f>
        <v>0</v>
      </c>
      <c r="K222" s="135" t="s">
        <v>223</v>
      </c>
      <c r="L222" s="33"/>
      <c r="M222" s="140" t="s">
        <v>19</v>
      </c>
      <c r="N222" s="141" t="s">
        <v>46</v>
      </c>
      <c r="P222" s="142">
        <f>O222*H222</f>
        <v>0</v>
      </c>
      <c r="Q222" s="142">
        <v>0</v>
      </c>
      <c r="R222" s="142">
        <f>Q222*H222</f>
        <v>0</v>
      </c>
      <c r="S222" s="142">
        <v>0</v>
      </c>
      <c r="T222" s="143">
        <f>S222*H222</f>
        <v>0</v>
      </c>
      <c r="AR222" s="144" t="s">
        <v>224</v>
      </c>
      <c r="AT222" s="144" t="s">
        <v>220</v>
      </c>
      <c r="AU222" s="144" t="s">
        <v>85</v>
      </c>
      <c r="AY222" s="18" t="s">
        <v>218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8" t="s">
        <v>83</v>
      </c>
      <c r="BK222" s="145">
        <f>ROUND(I222*H222,2)</f>
        <v>0</v>
      </c>
      <c r="BL222" s="18" t="s">
        <v>224</v>
      </c>
      <c r="BM222" s="144" t="s">
        <v>3461</v>
      </c>
    </row>
    <row r="223" spans="2:65" s="1" customFormat="1" ht="11.25">
      <c r="B223" s="33"/>
      <c r="D223" s="146" t="s">
        <v>226</v>
      </c>
      <c r="F223" s="147" t="s">
        <v>3462</v>
      </c>
      <c r="I223" s="148"/>
      <c r="L223" s="33"/>
      <c r="M223" s="149"/>
      <c r="T223" s="54"/>
      <c r="AT223" s="18" t="s">
        <v>226</v>
      </c>
      <c r="AU223" s="18" t="s">
        <v>85</v>
      </c>
    </row>
    <row r="224" spans="2:65" s="1" customFormat="1" ht="11.25">
      <c r="B224" s="33"/>
      <c r="D224" s="150" t="s">
        <v>228</v>
      </c>
      <c r="F224" s="151" t="s">
        <v>3463</v>
      </c>
      <c r="I224" s="148"/>
      <c r="L224" s="33"/>
      <c r="M224" s="149"/>
      <c r="T224" s="54"/>
      <c r="AT224" s="18" t="s">
        <v>228</v>
      </c>
      <c r="AU224" s="18" t="s">
        <v>85</v>
      </c>
    </row>
    <row r="225" spans="2:65" s="12" customFormat="1" ht="11.25">
      <c r="B225" s="152"/>
      <c r="D225" s="146" t="s">
        <v>230</v>
      </c>
      <c r="E225" s="153" t="s">
        <v>19</v>
      </c>
      <c r="F225" s="154" t="s">
        <v>3410</v>
      </c>
      <c r="H225" s="153" t="s">
        <v>19</v>
      </c>
      <c r="I225" s="155"/>
      <c r="L225" s="152"/>
      <c r="M225" s="156"/>
      <c r="T225" s="157"/>
      <c r="AT225" s="153" t="s">
        <v>230</v>
      </c>
      <c r="AU225" s="153" t="s">
        <v>85</v>
      </c>
      <c r="AV225" s="12" t="s">
        <v>83</v>
      </c>
      <c r="AW225" s="12" t="s">
        <v>36</v>
      </c>
      <c r="AX225" s="12" t="s">
        <v>75</v>
      </c>
      <c r="AY225" s="153" t="s">
        <v>218</v>
      </c>
    </row>
    <row r="226" spans="2:65" s="13" customFormat="1" ht="11.25">
      <c r="B226" s="158"/>
      <c r="D226" s="146" t="s">
        <v>230</v>
      </c>
      <c r="E226" s="159" t="s">
        <v>19</v>
      </c>
      <c r="F226" s="160" t="s">
        <v>3412</v>
      </c>
      <c r="H226" s="161">
        <v>10.621</v>
      </c>
      <c r="I226" s="162"/>
      <c r="L226" s="158"/>
      <c r="M226" s="163"/>
      <c r="T226" s="164"/>
      <c r="AT226" s="159" t="s">
        <v>230</v>
      </c>
      <c r="AU226" s="159" t="s">
        <v>85</v>
      </c>
      <c r="AV226" s="13" t="s">
        <v>85</v>
      </c>
      <c r="AW226" s="13" t="s">
        <v>36</v>
      </c>
      <c r="AX226" s="13" t="s">
        <v>75</v>
      </c>
      <c r="AY226" s="159" t="s">
        <v>218</v>
      </c>
    </row>
    <row r="227" spans="2:65" s="14" customFormat="1" ht="11.25">
      <c r="B227" s="165"/>
      <c r="D227" s="146" t="s">
        <v>230</v>
      </c>
      <c r="E227" s="166" t="s">
        <v>3356</v>
      </c>
      <c r="F227" s="167" t="s">
        <v>235</v>
      </c>
      <c r="H227" s="168">
        <v>10.621</v>
      </c>
      <c r="I227" s="169"/>
      <c r="L227" s="165"/>
      <c r="M227" s="170"/>
      <c r="T227" s="171"/>
      <c r="AT227" s="166" t="s">
        <v>230</v>
      </c>
      <c r="AU227" s="166" t="s">
        <v>85</v>
      </c>
      <c r="AV227" s="14" t="s">
        <v>224</v>
      </c>
      <c r="AW227" s="14" t="s">
        <v>36</v>
      </c>
      <c r="AX227" s="14" t="s">
        <v>83</v>
      </c>
      <c r="AY227" s="166" t="s">
        <v>218</v>
      </c>
    </row>
    <row r="228" spans="2:65" s="1" customFormat="1" ht="16.5" customHeight="1">
      <c r="B228" s="33"/>
      <c r="C228" s="133" t="s">
        <v>391</v>
      </c>
      <c r="D228" s="133" t="s">
        <v>220</v>
      </c>
      <c r="E228" s="134" t="s">
        <v>3464</v>
      </c>
      <c r="F228" s="135" t="s">
        <v>3465</v>
      </c>
      <c r="G228" s="136" t="s">
        <v>151</v>
      </c>
      <c r="H228" s="137">
        <v>110.6</v>
      </c>
      <c r="I228" s="138"/>
      <c r="J228" s="139">
        <f>ROUND(I228*H228,2)</f>
        <v>0</v>
      </c>
      <c r="K228" s="135" t="s">
        <v>223</v>
      </c>
      <c r="L228" s="33"/>
      <c r="M228" s="140" t="s">
        <v>19</v>
      </c>
      <c r="N228" s="141" t="s">
        <v>46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224</v>
      </c>
      <c r="AT228" s="144" t="s">
        <v>220</v>
      </c>
      <c r="AU228" s="144" t="s">
        <v>85</v>
      </c>
      <c r="AY228" s="18" t="s">
        <v>218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8" t="s">
        <v>83</v>
      </c>
      <c r="BK228" s="145">
        <f>ROUND(I228*H228,2)</f>
        <v>0</v>
      </c>
      <c r="BL228" s="18" t="s">
        <v>224</v>
      </c>
      <c r="BM228" s="144" t="s">
        <v>3466</v>
      </c>
    </row>
    <row r="229" spans="2:65" s="1" customFormat="1" ht="11.25">
      <c r="B229" s="33"/>
      <c r="D229" s="146" t="s">
        <v>226</v>
      </c>
      <c r="F229" s="147" t="s">
        <v>3467</v>
      </c>
      <c r="I229" s="148"/>
      <c r="L229" s="33"/>
      <c r="M229" s="149"/>
      <c r="T229" s="54"/>
      <c r="AT229" s="18" t="s">
        <v>226</v>
      </c>
      <c r="AU229" s="18" t="s">
        <v>85</v>
      </c>
    </row>
    <row r="230" spans="2:65" s="1" customFormat="1" ht="11.25">
      <c r="B230" s="33"/>
      <c r="D230" s="150" t="s">
        <v>228</v>
      </c>
      <c r="F230" s="151" t="s">
        <v>3468</v>
      </c>
      <c r="I230" s="148"/>
      <c r="L230" s="33"/>
      <c r="M230" s="149"/>
      <c r="T230" s="54"/>
      <c r="AT230" s="18" t="s">
        <v>228</v>
      </c>
      <c r="AU230" s="18" t="s">
        <v>85</v>
      </c>
    </row>
    <row r="231" spans="2:65" s="13" customFormat="1" ht="11.25">
      <c r="B231" s="158"/>
      <c r="D231" s="146" t="s">
        <v>230</v>
      </c>
      <c r="E231" s="159" t="s">
        <v>19</v>
      </c>
      <c r="F231" s="160" t="s">
        <v>3353</v>
      </c>
      <c r="H231" s="161">
        <v>110.6</v>
      </c>
      <c r="I231" s="162"/>
      <c r="L231" s="158"/>
      <c r="M231" s="163"/>
      <c r="T231" s="164"/>
      <c r="AT231" s="159" t="s">
        <v>230</v>
      </c>
      <c r="AU231" s="159" t="s">
        <v>85</v>
      </c>
      <c r="AV231" s="13" t="s">
        <v>85</v>
      </c>
      <c r="AW231" s="13" t="s">
        <v>36</v>
      </c>
      <c r="AX231" s="13" t="s">
        <v>83</v>
      </c>
      <c r="AY231" s="159" t="s">
        <v>218</v>
      </c>
    </row>
    <row r="232" spans="2:65" s="1" customFormat="1" ht="11.25">
      <c r="B232" s="33"/>
      <c r="D232" s="146" t="s">
        <v>247</v>
      </c>
      <c r="F232" s="172" t="s">
        <v>3409</v>
      </c>
      <c r="L232" s="33"/>
      <c r="M232" s="149"/>
      <c r="T232" s="54"/>
      <c r="AU232" s="18" t="s">
        <v>85</v>
      </c>
    </row>
    <row r="233" spans="2:65" s="1" customFormat="1" ht="11.25">
      <c r="B233" s="33"/>
      <c r="D233" s="146" t="s">
        <v>247</v>
      </c>
      <c r="F233" s="173" t="s">
        <v>3410</v>
      </c>
      <c r="H233" s="174">
        <v>0</v>
      </c>
      <c r="L233" s="33"/>
      <c r="M233" s="149"/>
      <c r="T233" s="54"/>
      <c r="AU233" s="18" t="s">
        <v>85</v>
      </c>
    </row>
    <row r="234" spans="2:65" s="1" customFormat="1" ht="11.25">
      <c r="B234" s="33"/>
      <c r="D234" s="146" t="s">
        <v>247</v>
      </c>
      <c r="F234" s="173" t="s">
        <v>3355</v>
      </c>
      <c r="H234" s="174">
        <v>110.6</v>
      </c>
      <c r="L234" s="33"/>
      <c r="M234" s="149"/>
      <c r="T234" s="54"/>
      <c r="AU234" s="18" t="s">
        <v>85</v>
      </c>
    </row>
    <row r="235" spans="2:65" s="1" customFormat="1" ht="11.25">
      <c r="B235" s="33"/>
      <c r="D235" s="146" t="s">
        <v>247</v>
      </c>
      <c r="F235" s="173" t="s">
        <v>235</v>
      </c>
      <c r="H235" s="174">
        <v>110.6</v>
      </c>
      <c r="L235" s="33"/>
      <c r="M235" s="149"/>
      <c r="T235" s="54"/>
      <c r="AU235" s="18" t="s">
        <v>85</v>
      </c>
    </row>
    <row r="236" spans="2:65" s="1" customFormat="1" ht="16.5" customHeight="1">
      <c r="B236" s="33"/>
      <c r="C236" s="133" t="s">
        <v>398</v>
      </c>
      <c r="D236" s="133" t="s">
        <v>220</v>
      </c>
      <c r="E236" s="134" t="s">
        <v>3469</v>
      </c>
      <c r="F236" s="135" t="s">
        <v>3470</v>
      </c>
      <c r="G236" s="136" t="s">
        <v>151</v>
      </c>
      <c r="H236" s="137">
        <v>10.621</v>
      </c>
      <c r="I236" s="138"/>
      <c r="J236" s="139">
        <f>ROUND(I236*H236,2)</f>
        <v>0</v>
      </c>
      <c r="K236" s="135" t="s">
        <v>223</v>
      </c>
      <c r="L236" s="33"/>
      <c r="M236" s="140" t="s">
        <v>19</v>
      </c>
      <c r="N236" s="141" t="s">
        <v>46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224</v>
      </c>
      <c r="AT236" s="144" t="s">
        <v>220</v>
      </c>
      <c r="AU236" s="144" t="s">
        <v>85</v>
      </c>
      <c r="AY236" s="18" t="s">
        <v>218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8" t="s">
        <v>83</v>
      </c>
      <c r="BK236" s="145">
        <f>ROUND(I236*H236,2)</f>
        <v>0</v>
      </c>
      <c r="BL236" s="18" t="s">
        <v>224</v>
      </c>
      <c r="BM236" s="144" t="s">
        <v>3471</v>
      </c>
    </row>
    <row r="237" spans="2:65" s="1" customFormat="1" ht="11.25">
      <c r="B237" s="33"/>
      <c r="D237" s="146" t="s">
        <v>226</v>
      </c>
      <c r="F237" s="147" t="s">
        <v>3472</v>
      </c>
      <c r="I237" s="148"/>
      <c r="L237" s="33"/>
      <c r="M237" s="149"/>
      <c r="T237" s="54"/>
      <c r="AT237" s="18" t="s">
        <v>226</v>
      </c>
      <c r="AU237" s="18" t="s">
        <v>85</v>
      </c>
    </row>
    <row r="238" spans="2:65" s="1" customFormat="1" ht="11.25">
      <c r="B238" s="33"/>
      <c r="D238" s="150" t="s">
        <v>228</v>
      </c>
      <c r="F238" s="151" t="s">
        <v>3473</v>
      </c>
      <c r="I238" s="148"/>
      <c r="L238" s="33"/>
      <c r="M238" s="149"/>
      <c r="T238" s="54"/>
      <c r="AT238" s="18" t="s">
        <v>228</v>
      </c>
      <c r="AU238" s="18" t="s">
        <v>85</v>
      </c>
    </row>
    <row r="239" spans="2:65" s="13" customFormat="1" ht="11.25">
      <c r="B239" s="158"/>
      <c r="D239" s="146" t="s">
        <v>230</v>
      </c>
      <c r="E239" s="159" t="s">
        <v>19</v>
      </c>
      <c r="F239" s="160" t="s">
        <v>3356</v>
      </c>
      <c r="H239" s="161">
        <v>10.621</v>
      </c>
      <c r="I239" s="162"/>
      <c r="L239" s="158"/>
      <c r="M239" s="163"/>
      <c r="T239" s="164"/>
      <c r="AT239" s="159" t="s">
        <v>230</v>
      </c>
      <c r="AU239" s="159" t="s">
        <v>85</v>
      </c>
      <c r="AV239" s="13" t="s">
        <v>85</v>
      </c>
      <c r="AW239" s="13" t="s">
        <v>36</v>
      </c>
      <c r="AX239" s="13" t="s">
        <v>83</v>
      </c>
      <c r="AY239" s="159" t="s">
        <v>218</v>
      </c>
    </row>
    <row r="240" spans="2:65" s="1" customFormat="1" ht="11.25">
      <c r="B240" s="33"/>
      <c r="D240" s="146" t="s">
        <v>247</v>
      </c>
      <c r="F240" s="172" t="s">
        <v>3411</v>
      </c>
      <c r="L240" s="33"/>
      <c r="M240" s="149"/>
      <c r="T240" s="54"/>
      <c r="AU240" s="18" t="s">
        <v>85</v>
      </c>
    </row>
    <row r="241" spans="2:65" s="1" customFormat="1" ht="11.25">
      <c r="B241" s="33"/>
      <c r="D241" s="146" t="s">
        <v>247</v>
      </c>
      <c r="F241" s="173" t="s">
        <v>3410</v>
      </c>
      <c r="H241" s="174">
        <v>0</v>
      </c>
      <c r="L241" s="33"/>
      <c r="M241" s="149"/>
      <c r="T241" s="54"/>
      <c r="AU241" s="18" t="s">
        <v>85</v>
      </c>
    </row>
    <row r="242" spans="2:65" s="1" customFormat="1" ht="11.25">
      <c r="B242" s="33"/>
      <c r="D242" s="146" t="s">
        <v>247</v>
      </c>
      <c r="F242" s="173" t="s">
        <v>3412</v>
      </c>
      <c r="H242" s="174">
        <v>10.621</v>
      </c>
      <c r="L242" s="33"/>
      <c r="M242" s="149"/>
      <c r="T242" s="54"/>
      <c r="AU242" s="18" t="s">
        <v>85</v>
      </c>
    </row>
    <row r="243" spans="2:65" s="1" customFormat="1" ht="11.25">
      <c r="B243" s="33"/>
      <c r="D243" s="146" t="s">
        <v>247</v>
      </c>
      <c r="F243" s="173" t="s">
        <v>235</v>
      </c>
      <c r="H243" s="174">
        <v>10.621</v>
      </c>
      <c r="L243" s="33"/>
      <c r="M243" s="149"/>
      <c r="T243" s="54"/>
      <c r="AU243" s="18" t="s">
        <v>85</v>
      </c>
    </row>
    <row r="244" spans="2:65" s="1" customFormat="1" ht="16.5" customHeight="1">
      <c r="B244" s="33"/>
      <c r="C244" s="133" t="s">
        <v>416</v>
      </c>
      <c r="D244" s="133" t="s">
        <v>220</v>
      </c>
      <c r="E244" s="134" t="s">
        <v>3474</v>
      </c>
      <c r="F244" s="135" t="s">
        <v>3475</v>
      </c>
      <c r="G244" s="136" t="s">
        <v>147</v>
      </c>
      <c r="H244" s="137">
        <v>3.637</v>
      </c>
      <c r="I244" s="138"/>
      <c r="J244" s="139">
        <f>ROUND(I244*H244,2)</f>
        <v>0</v>
      </c>
      <c r="K244" s="135" t="s">
        <v>223</v>
      </c>
      <c r="L244" s="33"/>
      <c r="M244" s="140" t="s">
        <v>19</v>
      </c>
      <c r="N244" s="141" t="s">
        <v>46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224</v>
      </c>
      <c r="AT244" s="144" t="s">
        <v>220</v>
      </c>
      <c r="AU244" s="144" t="s">
        <v>85</v>
      </c>
      <c r="AY244" s="18" t="s">
        <v>218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8" t="s">
        <v>83</v>
      </c>
      <c r="BK244" s="145">
        <f>ROUND(I244*H244,2)</f>
        <v>0</v>
      </c>
      <c r="BL244" s="18" t="s">
        <v>224</v>
      </c>
      <c r="BM244" s="144" t="s">
        <v>3476</v>
      </c>
    </row>
    <row r="245" spans="2:65" s="1" customFormat="1" ht="11.25">
      <c r="B245" s="33"/>
      <c r="D245" s="146" t="s">
        <v>226</v>
      </c>
      <c r="F245" s="147" t="s">
        <v>3477</v>
      </c>
      <c r="I245" s="148"/>
      <c r="L245" s="33"/>
      <c r="M245" s="149"/>
      <c r="T245" s="54"/>
      <c r="AT245" s="18" t="s">
        <v>226</v>
      </c>
      <c r="AU245" s="18" t="s">
        <v>85</v>
      </c>
    </row>
    <row r="246" spans="2:65" s="1" customFormat="1" ht="11.25">
      <c r="B246" s="33"/>
      <c r="D246" s="150" t="s">
        <v>228</v>
      </c>
      <c r="F246" s="151" t="s">
        <v>3478</v>
      </c>
      <c r="I246" s="148"/>
      <c r="L246" s="33"/>
      <c r="M246" s="149"/>
      <c r="T246" s="54"/>
      <c r="AT246" s="18" t="s">
        <v>228</v>
      </c>
      <c r="AU246" s="18" t="s">
        <v>85</v>
      </c>
    </row>
    <row r="247" spans="2:65" s="13" customFormat="1" ht="11.25">
      <c r="B247" s="158"/>
      <c r="D247" s="146" t="s">
        <v>230</v>
      </c>
      <c r="E247" s="159" t="s">
        <v>19</v>
      </c>
      <c r="F247" s="160" t="s">
        <v>3479</v>
      </c>
      <c r="H247" s="161">
        <v>3.637</v>
      </c>
      <c r="I247" s="162"/>
      <c r="L247" s="158"/>
      <c r="M247" s="163"/>
      <c r="T247" s="164"/>
      <c r="AT247" s="159" t="s">
        <v>230</v>
      </c>
      <c r="AU247" s="159" t="s">
        <v>85</v>
      </c>
      <c r="AV247" s="13" t="s">
        <v>85</v>
      </c>
      <c r="AW247" s="13" t="s">
        <v>36</v>
      </c>
      <c r="AX247" s="13" t="s">
        <v>75</v>
      </c>
      <c r="AY247" s="159" t="s">
        <v>218</v>
      </c>
    </row>
    <row r="248" spans="2:65" s="14" customFormat="1" ht="11.25">
      <c r="B248" s="165"/>
      <c r="D248" s="146" t="s">
        <v>230</v>
      </c>
      <c r="E248" s="166" t="s">
        <v>3374</v>
      </c>
      <c r="F248" s="167" t="s">
        <v>235</v>
      </c>
      <c r="H248" s="168">
        <v>3.637</v>
      </c>
      <c r="I248" s="169"/>
      <c r="L248" s="165"/>
      <c r="M248" s="170"/>
      <c r="T248" s="171"/>
      <c r="AT248" s="166" t="s">
        <v>230</v>
      </c>
      <c r="AU248" s="166" t="s">
        <v>85</v>
      </c>
      <c r="AV248" s="14" t="s">
        <v>224</v>
      </c>
      <c r="AW248" s="14" t="s">
        <v>36</v>
      </c>
      <c r="AX248" s="14" t="s">
        <v>83</v>
      </c>
      <c r="AY248" s="166" t="s">
        <v>218</v>
      </c>
    </row>
    <row r="249" spans="2:65" s="1" customFormat="1" ht="11.25">
      <c r="B249" s="33"/>
      <c r="D249" s="146" t="s">
        <v>247</v>
      </c>
      <c r="F249" s="172" t="s">
        <v>3409</v>
      </c>
      <c r="L249" s="33"/>
      <c r="M249" s="149"/>
      <c r="T249" s="54"/>
      <c r="AU249" s="18" t="s">
        <v>85</v>
      </c>
    </row>
    <row r="250" spans="2:65" s="1" customFormat="1" ht="11.25">
      <c r="B250" s="33"/>
      <c r="D250" s="146" t="s">
        <v>247</v>
      </c>
      <c r="F250" s="173" t="s">
        <v>3410</v>
      </c>
      <c r="H250" s="174">
        <v>0</v>
      </c>
      <c r="L250" s="33"/>
      <c r="M250" s="149"/>
      <c r="T250" s="54"/>
      <c r="AU250" s="18" t="s">
        <v>85</v>
      </c>
    </row>
    <row r="251" spans="2:65" s="1" customFormat="1" ht="11.25">
      <c r="B251" s="33"/>
      <c r="D251" s="146" t="s">
        <v>247</v>
      </c>
      <c r="F251" s="173" t="s">
        <v>3355</v>
      </c>
      <c r="H251" s="174">
        <v>110.6</v>
      </c>
      <c r="L251" s="33"/>
      <c r="M251" s="149"/>
      <c r="T251" s="54"/>
      <c r="AU251" s="18" t="s">
        <v>85</v>
      </c>
    </row>
    <row r="252" spans="2:65" s="1" customFormat="1" ht="11.25">
      <c r="B252" s="33"/>
      <c r="D252" s="146" t="s">
        <v>247</v>
      </c>
      <c r="F252" s="173" t="s">
        <v>235</v>
      </c>
      <c r="H252" s="174">
        <v>110.6</v>
      </c>
      <c r="L252" s="33"/>
      <c r="M252" s="149"/>
      <c r="T252" s="54"/>
      <c r="AU252" s="18" t="s">
        <v>85</v>
      </c>
    </row>
    <row r="253" spans="2:65" s="1" customFormat="1" ht="11.25">
      <c r="B253" s="33"/>
      <c r="D253" s="146" t="s">
        <v>247</v>
      </c>
      <c r="F253" s="172" t="s">
        <v>3411</v>
      </c>
      <c r="L253" s="33"/>
      <c r="M253" s="149"/>
      <c r="T253" s="54"/>
      <c r="AU253" s="18" t="s">
        <v>85</v>
      </c>
    </row>
    <row r="254" spans="2:65" s="1" customFormat="1" ht="11.25">
      <c r="B254" s="33"/>
      <c r="D254" s="146" t="s">
        <v>247</v>
      </c>
      <c r="F254" s="173" t="s">
        <v>3410</v>
      </c>
      <c r="H254" s="174">
        <v>0</v>
      </c>
      <c r="L254" s="33"/>
      <c r="M254" s="149"/>
      <c r="T254" s="54"/>
      <c r="AU254" s="18" t="s">
        <v>85</v>
      </c>
    </row>
    <row r="255" spans="2:65" s="1" customFormat="1" ht="11.25">
      <c r="B255" s="33"/>
      <c r="D255" s="146" t="s">
        <v>247</v>
      </c>
      <c r="F255" s="173" t="s">
        <v>3412</v>
      </c>
      <c r="H255" s="174">
        <v>10.621</v>
      </c>
      <c r="L255" s="33"/>
      <c r="M255" s="149"/>
      <c r="T255" s="54"/>
      <c r="AU255" s="18" t="s">
        <v>85</v>
      </c>
    </row>
    <row r="256" spans="2:65" s="1" customFormat="1" ht="11.25">
      <c r="B256" s="33"/>
      <c r="D256" s="146" t="s">
        <v>247</v>
      </c>
      <c r="F256" s="173" t="s">
        <v>235</v>
      </c>
      <c r="H256" s="174">
        <v>10.621</v>
      </c>
      <c r="L256" s="33"/>
      <c r="M256" s="149"/>
      <c r="T256" s="54"/>
      <c r="AU256" s="18" t="s">
        <v>85</v>
      </c>
    </row>
    <row r="257" spans="2:65" s="1" customFormat="1" ht="16.5" customHeight="1">
      <c r="B257" s="33"/>
      <c r="C257" s="133" t="s">
        <v>7</v>
      </c>
      <c r="D257" s="133" t="s">
        <v>220</v>
      </c>
      <c r="E257" s="134" t="s">
        <v>3480</v>
      </c>
      <c r="F257" s="135" t="s">
        <v>3481</v>
      </c>
      <c r="G257" s="136" t="s">
        <v>147</v>
      </c>
      <c r="H257" s="137">
        <v>3.637</v>
      </c>
      <c r="I257" s="138"/>
      <c r="J257" s="139">
        <f>ROUND(I257*H257,2)</f>
        <v>0</v>
      </c>
      <c r="K257" s="135" t="s">
        <v>223</v>
      </c>
      <c r="L257" s="33"/>
      <c r="M257" s="140" t="s">
        <v>19</v>
      </c>
      <c r="N257" s="141" t="s">
        <v>46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224</v>
      </c>
      <c r="AT257" s="144" t="s">
        <v>220</v>
      </c>
      <c r="AU257" s="144" t="s">
        <v>85</v>
      </c>
      <c r="AY257" s="18" t="s">
        <v>218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8" t="s">
        <v>83</v>
      </c>
      <c r="BK257" s="145">
        <f>ROUND(I257*H257,2)</f>
        <v>0</v>
      </c>
      <c r="BL257" s="18" t="s">
        <v>224</v>
      </c>
      <c r="BM257" s="144" t="s">
        <v>3482</v>
      </c>
    </row>
    <row r="258" spans="2:65" s="1" customFormat="1" ht="11.25">
      <c r="B258" s="33"/>
      <c r="D258" s="146" t="s">
        <v>226</v>
      </c>
      <c r="F258" s="147" t="s">
        <v>3483</v>
      </c>
      <c r="I258" s="148"/>
      <c r="L258" s="33"/>
      <c r="M258" s="149"/>
      <c r="T258" s="54"/>
      <c r="AT258" s="18" t="s">
        <v>226</v>
      </c>
      <c r="AU258" s="18" t="s">
        <v>85</v>
      </c>
    </row>
    <row r="259" spans="2:65" s="1" customFormat="1" ht="11.25">
      <c r="B259" s="33"/>
      <c r="D259" s="150" t="s">
        <v>228</v>
      </c>
      <c r="F259" s="151" t="s">
        <v>3484</v>
      </c>
      <c r="I259" s="148"/>
      <c r="L259" s="33"/>
      <c r="M259" s="149"/>
      <c r="T259" s="54"/>
      <c r="AT259" s="18" t="s">
        <v>228</v>
      </c>
      <c r="AU259" s="18" t="s">
        <v>85</v>
      </c>
    </row>
    <row r="260" spans="2:65" s="13" customFormat="1" ht="11.25">
      <c r="B260" s="158"/>
      <c r="D260" s="146" t="s">
        <v>230</v>
      </c>
      <c r="E260" s="159" t="s">
        <v>19</v>
      </c>
      <c r="F260" s="160" t="s">
        <v>3374</v>
      </c>
      <c r="H260" s="161">
        <v>3.637</v>
      </c>
      <c r="I260" s="162"/>
      <c r="L260" s="158"/>
      <c r="M260" s="163"/>
      <c r="T260" s="164"/>
      <c r="AT260" s="159" t="s">
        <v>230</v>
      </c>
      <c r="AU260" s="159" t="s">
        <v>85</v>
      </c>
      <c r="AV260" s="13" t="s">
        <v>85</v>
      </c>
      <c r="AW260" s="13" t="s">
        <v>36</v>
      </c>
      <c r="AX260" s="13" t="s">
        <v>83</v>
      </c>
      <c r="AY260" s="159" t="s">
        <v>218</v>
      </c>
    </row>
    <row r="261" spans="2:65" s="1" customFormat="1" ht="11.25">
      <c r="B261" s="33"/>
      <c r="D261" s="146" t="s">
        <v>247</v>
      </c>
      <c r="F261" s="172" t="s">
        <v>3485</v>
      </c>
      <c r="L261" s="33"/>
      <c r="M261" s="149"/>
      <c r="T261" s="54"/>
      <c r="AU261" s="18" t="s">
        <v>85</v>
      </c>
    </row>
    <row r="262" spans="2:65" s="1" customFormat="1" ht="11.25">
      <c r="B262" s="33"/>
      <c r="D262" s="146" t="s">
        <v>247</v>
      </c>
      <c r="F262" s="173" t="s">
        <v>3479</v>
      </c>
      <c r="H262" s="174">
        <v>3.637</v>
      </c>
      <c r="L262" s="33"/>
      <c r="M262" s="149"/>
      <c r="T262" s="54"/>
      <c r="AU262" s="18" t="s">
        <v>85</v>
      </c>
    </row>
    <row r="263" spans="2:65" s="1" customFormat="1" ht="11.25">
      <c r="B263" s="33"/>
      <c r="D263" s="146" t="s">
        <v>247</v>
      </c>
      <c r="F263" s="173" t="s">
        <v>235</v>
      </c>
      <c r="H263" s="174">
        <v>3.637</v>
      </c>
      <c r="L263" s="33"/>
      <c r="M263" s="149"/>
      <c r="T263" s="54"/>
      <c r="AU263" s="18" t="s">
        <v>85</v>
      </c>
    </row>
    <row r="264" spans="2:65" s="1" customFormat="1" ht="16.5" customHeight="1">
      <c r="B264" s="33"/>
      <c r="C264" s="133" t="s">
        <v>429</v>
      </c>
      <c r="D264" s="133" t="s">
        <v>220</v>
      </c>
      <c r="E264" s="134" t="s">
        <v>3486</v>
      </c>
      <c r="F264" s="135" t="s">
        <v>3487</v>
      </c>
      <c r="G264" s="136" t="s">
        <v>532</v>
      </c>
      <c r="H264" s="137">
        <v>1</v>
      </c>
      <c r="I264" s="138"/>
      <c r="J264" s="139">
        <f>ROUND(I264*H264,2)</f>
        <v>0</v>
      </c>
      <c r="K264" s="135" t="s">
        <v>19</v>
      </c>
      <c r="L264" s="33"/>
      <c r="M264" s="140" t="s">
        <v>19</v>
      </c>
      <c r="N264" s="141" t="s">
        <v>46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224</v>
      </c>
      <c r="AT264" s="144" t="s">
        <v>220</v>
      </c>
      <c r="AU264" s="144" t="s">
        <v>85</v>
      </c>
      <c r="AY264" s="18" t="s">
        <v>218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8" t="s">
        <v>83</v>
      </c>
      <c r="BK264" s="145">
        <f>ROUND(I264*H264,2)</f>
        <v>0</v>
      </c>
      <c r="BL264" s="18" t="s">
        <v>224</v>
      </c>
      <c r="BM264" s="144" t="s">
        <v>3488</v>
      </c>
    </row>
    <row r="265" spans="2:65" s="1" customFormat="1" ht="11.25">
      <c r="B265" s="33"/>
      <c r="D265" s="146" t="s">
        <v>226</v>
      </c>
      <c r="F265" s="147" t="s">
        <v>3487</v>
      </c>
      <c r="I265" s="148"/>
      <c r="L265" s="33"/>
      <c r="M265" s="149"/>
      <c r="T265" s="54"/>
      <c r="AT265" s="18" t="s">
        <v>226</v>
      </c>
      <c r="AU265" s="18" t="s">
        <v>85</v>
      </c>
    </row>
    <row r="266" spans="2:65" s="13" customFormat="1" ht="11.25">
      <c r="B266" s="158"/>
      <c r="D266" s="146" t="s">
        <v>230</v>
      </c>
      <c r="E266" s="159" t="s">
        <v>19</v>
      </c>
      <c r="F266" s="160" t="s">
        <v>3376</v>
      </c>
      <c r="H266" s="161">
        <v>1</v>
      </c>
      <c r="I266" s="162"/>
      <c r="L266" s="158"/>
      <c r="M266" s="163"/>
      <c r="T266" s="164"/>
      <c r="AT266" s="159" t="s">
        <v>230</v>
      </c>
      <c r="AU266" s="159" t="s">
        <v>85</v>
      </c>
      <c r="AV266" s="13" t="s">
        <v>85</v>
      </c>
      <c r="AW266" s="13" t="s">
        <v>36</v>
      </c>
      <c r="AX266" s="13" t="s">
        <v>83</v>
      </c>
      <c r="AY266" s="159" t="s">
        <v>218</v>
      </c>
    </row>
    <row r="267" spans="2:65" s="1" customFormat="1" ht="11.25">
      <c r="B267" s="33"/>
      <c r="D267" s="146" t="s">
        <v>247</v>
      </c>
      <c r="F267" s="172" t="s">
        <v>3390</v>
      </c>
      <c r="L267" s="33"/>
      <c r="M267" s="149"/>
      <c r="T267" s="54"/>
      <c r="AU267" s="18" t="s">
        <v>85</v>
      </c>
    </row>
    <row r="268" spans="2:65" s="1" customFormat="1" ht="11.25">
      <c r="B268" s="33"/>
      <c r="D268" s="146" t="s">
        <v>247</v>
      </c>
      <c r="F268" s="173" t="s">
        <v>3383</v>
      </c>
      <c r="H268" s="174">
        <v>0</v>
      </c>
      <c r="L268" s="33"/>
      <c r="M268" s="149"/>
      <c r="T268" s="54"/>
      <c r="AU268" s="18" t="s">
        <v>85</v>
      </c>
    </row>
    <row r="269" spans="2:65" s="1" customFormat="1" ht="11.25">
      <c r="B269" s="33"/>
      <c r="D269" s="146" t="s">
        <v>247</v>
      </c>
      <c r="F269" s="173" t="s">
        <v>3384</v>
      </c>
      <c r="H269" s="174">
        <v>1</v>
      </c>
      <c r="L269" s="33"/>
      <c r="M269" s="149"/>
      <c r="T269" s="54"/>
      <c r="AU269" s="18" t="s">
        <v>85</v>
      </c>
    </row>
    <row r="270" spans="2:65" s="1" customFormat="1" ht="16.5" customHeight="1">
      <c r="B270" s="33"/>
      <c r="C270" s="133" t="s">
        <v>438</v>
      </c>
      <c r="D270" s="133" t="s">
        <v>220</v>
      </c>
      <c r="E270" s="134" t="s">
        <v>3489</v>
      </c>
      <c r="F270" s="135" t="s">
        <v>3490</v>
      </c>
      <c r="G270" s="136" t="s">
        <v>532</v>
      </c>
      <c r="H270" s="137">
        <v>1</v>
      </c>
      <c r="I270" s="138"/>
      <c r="J270" s="139">
        <f>ROUND(I270*H270,2)</f>
        <v>0</v>
      </c>
      <c r="K270" s="135" t="s">
        <v>19</v>
      </c>
      <c r="L270" s="33"/>
      <c r="M270" s="140" t="s">
        <v>19</v>
      </c>
      <c r="N270" s="141" t="s">
        <v>46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224</v>
      </c>
      <c r="AT270" s="144" t="s">
        <v>220</v>
      </c>
      <c r="AU270" s="144" t="s">
        <v>85</v>
      </c>
      <c r="AY270" s="18" t="s">
        <v>218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8" t="s">
        <v>83</v>
      </c>
      <c r="BK270" s="145">
        <f>ROUND(I270*H270,2)</f>
        <v>0</v>
      </c>
      <c r="BL270" s="18" t="s">
        <v>224</v>
      </c>
      <c r="BM270" s="144" t="s">
        <v>3491</v>
      </c>
    </row>
    <row r="271" spans="2:65" s="1" customFormat="1" ht="19.5">
      <c r="B271" s="33"/>
      <c r="D271" s="146" t="s">
        <v>226</v>
      </c>
      <c r="F271" s="147" t="s">
        <v>3492</v>
      </c>
      <c r="I271" s="148"/>
      <c r="L271" s="33"/>
      <c r="M271" s="149"/>
      <c r="T271" s="54"/>
      <c r="AT271" s="18" t="s">
        <v>226</v>
      </c>
      <c r="AU271" s="18" t="s">
        <v>85</v>
      </c>
    </row>
    <row r="272" spans="2:65" s="13" customFormat="1" ht="11.25">
      <c r="B272" s="158"/>
      <c r="D272" s="146" t="s">
        <v>230</v>
      </c>
      <c r="E272" s="159" t="s">
        <v>19</v>
      </c>
      <c r="F272" s="160" t="s">
        <v>3376</v>
      </c>
      <c r="H272" s="161">
        <v>1</v>
      </c>
      <c r="I272" s="162"/>
      <c r="L272" s="158"/>
      <c r="M272" s="163"/>
      <c r="T272" s="164"/>
      <c r="AT272" s="159" t="s">
        <v>230</v>
      </c>
      <c r="AU272" s="159" t="s">
        <v>85</v>
      </c>
      <c r="AV272" s="13" t="s">
        <v>85</v>
      </c>
      <c r="AW272" s="13" t="s">
        <v>36</v>
      </c>
      <c r="AX272" s="13" t="s">
        <v>83</v>
      </c>
      <c r="AY272" s="159" t="s">
        <v>218</v>
      </c>
    </row>
    <row r="273" spans="2:65" s="1" customFormat="1" ht="11.25">
      <c r="B273" s="33"/>
      <c r="D273" s="146" t="s">
        <v>247</v>
      </c>
      <c r="F273" s="172" t="s">
        <v>3390</v>
      </c>
      <c r="L273" s="33"/>
      <c r="M273" s="149"/>
      <c r="T273" s="54"/>
      <c r="AU273" s="18" t="s">
        <v>85</v>
      </c>
    </row>
    <row r="274" spans="2:65" s="1" customFormat="1" ht="11.25">
      <c r="B274" s="33"/>
      <c r="D274" s="146" t="s">
        <v>247</v>
      </c>
      <c r="F274" s="173" t="s">
        <v>3383</v>
      </c>
      <c r="H274" s="174">
        <v>0</v>
      </c>
      <c r="L274" s="33"/>
      <c r="M274" s="149"/>
      <c r="T274" s="54"/>
      <c r="AU274" s="18" t="s">
        <v>85</v>
      </c>
    </row>
    <row r="275" spans="2:65" s="1" customFormat="1" ht="11.25">
      <c r="B275" s="33"/>
      <c r="D275" s="146" t="s">
        <v>247</v>
      </c>
      <c r="F275" s="173" t="s">
        <v>3384</v>
      </c>
      <c r="H275" s="174">
        <v>1</v>
      </c>
      <c r="L275" s="33"/>
      <c r="M275" s="149"/>
      <c r="T275" s="54"/>
      <c r="AU275" s="18" t="s">
        <v>85</v>
      </c>
    </row>
    <row r="276" spans="2:65" s="11" customFormat="1" ht="22.9" customHeight="1">
      <c r="B276" s="121"/>
      <c r="D276" s="122" t="s">
        <v>74</v>
      </c>
      <c r="E276" s="131" t="s">
        <v>85</v>
      </c>
      <c r="F276" s="131" t="s">
        <v>713</v>
      </c>
      <c r="I276" s="124"/>
      <c r="J276" s="132">
        <f>BK276</f>
        <v>0</v>
      </c>
      <c r="L276" s="121"/>
      <c r="M276" s="126"/>
      <c r="P276" s="127">
        <f>SUM(P277:P288)</f>
        <v>0</v>
      </c>
      <c r="R276" s="127">
        <f>SUM(R277:R288)</f>
        <v>7.9823399999999998</v>
      </c>
      <c r="T276" s="128">
        <f>SUM(T277:T288)</f>
        <v>0</v>
      </c>
      <c r="AR276" s="122" t="s">
        <v>83</v>
      </c>
      <c r="AT276" s="129" t="s">
        <v>74</v>
      </c>
      <c r="AU276" s="129" t="s">
        <v>83</v>
      </c>
      <c r="AY276" s="122" t="s">
        <v>218</v>
      </c>
      <c r="BK276" s="130">
        <f>SUM(BK277:BK288)</f>
        <v>0</v>
      </c>
    </row>
    <row r="277" spans="2:65" s="1" customFormat="1" ht="24.2" customHeight="1">
      <c r="B277" s="33"/>
      <c r="C277" s="133" t="s">
        <v>445</v>
      </c>
      <c r="D277" s="133" t="s">
        <v>220</v>
      </c>
      <c r="E277" s="134" t="s">
        <v>3493</v>
      </c>
      <c r="F277" s="135" t="s">
        <v>3494</v>
      </c>
      <c r="G277" s="136" t="s">
        <v>157</v>
      </c>
      <c r="H277" s="137">
        <v>30</v>
      </c>
      <c r="I277" s="138"/>
      <c r="J277" s="139">
        <f>ROUND(I277*H277,2)</f>
        <v>0</v>
      </c>
      <c r="K277" s="135" t="s">
        <v>223</v>
      </c>
      <c r="L277" s="33"/>
      <c r="M277" s="140" t="s">
        <v>19</v>
      </c>
      <c r="N277" s="141" t="s">
        <v>46</v>
      </c>
      <c r="P277" s="142">
        <f>O277*H277</f>
        <v>0</v>
      </c>
      <c r="Q277" s="142">
        <v>0.16127</v>
      </c>
      <c r="R277" s="142">
        <f>Q277*H277</f>
        <v>4.8380999999999998</v>
      </c>
      <c r="S277" s="142">
        <v>0</v>
      </c>
      <c r="T277" s="143">
        <f>S277*H277</f>
        <v>0</v>
      </c>
      <c r="AR277" s="144" t="s">
        <v>224</v>
      </c>
      <c r="AT277" s="144" t="s">
        <v>220</v>
      </c>
      <c r="AU277" s="144" t="s">
        <v>85</v>
      </c>
      <c r="AY277" s="18" t="s">
        <v>218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8" t="s">
        <v>83</v>
      </c>
      <c r="BK277" s="145">
        <f>ROUND(I277*H277,2)</f>
        <v>0</v>
      </c>
      <c r="BL277" s="18" t="s">
        <v>224</v>
      </c>
      <c r="BM277" s="144" t="s">
        <v>3495</v>
      </c>
    </row>
    <row r="278" spans="2:65" s="1" customFormat="1" ht="19.5">
      <c r="B278" s="33"/>
      <c r="D278" s="146" t="s">
        <v>226</v>
      </c>
      <c r="F278" s="147" t="s">
        <v>3496</v>
      </c>
      <c r="I278" s="148"/>
      <c r="L278" s="33"/>
      <c r="M278" s="149"/>
      <c r="T278" s="54"/>
      <c r="AT278" s="18" t="s">
        <v>226</v>
      </c>
      <c r="AU278" s="18" t="s">
        <v>85</v>
      </c>
    </row>
    <row r="279" spans="2:65" s="1" customFormat="1" ht="11.25">
      <c r="B279" s="33"/>
      <c r="D279" s="150" t="s">
        <v>228</v>
      </c>
      <c r="F279" s="151" t="s">
        <v>3497</v>
      </c>
      <c r="I279" s="148"/>
      <c r="L279" s="33"/>
      <c r="M279" s="149"/>
      <c r="T279" s="54"/>
      <c r="AT279" s="18" t="s">
        <v>228</v>
      </c>
      <c r="AU279" s="18" t="s">
        <v>85</v>
      </c>
    </row>
    <row r="280" spans="2:65" s="12" customFormat="1" ht="11.25">
      <c r="B280" s="152"/>
      <c r="D280" s="146" t="s">
        <v>230</v>
      </c>
      <c r="E280" s="153" t="s">
        <v>19</v>
      </c>
      <c r="F280" s="154" t="s">
        <v>231</v>
      </c>
      <c r="H280" s="153" t="s">
        <v>19</v>
      </c>
      <c r="I280" s="155"/>
      <c r="L280" s="152"/>
      <c r="M280" s="156"/>
      <c r="T280" s="157"/>
      <c r="AT280" s="153" t="s">
        <v>230</v>
      </c>
      <c r="AU280" s="153" t="s">
        <v>85</v>
      </c>
      <c r="AV280" s="12" t="s">
        <v>83</v>
      </c>
      <c r="AW280" s="12" t="s">
        <v>36</v>
      </c>
      <c r="AX280" s="12" t="s">
        <v>75</v>
      </c>
      <c r="AY280" s="153" t="s">
        <v>218</v>
      </c>
    </row>
    <row r="281" spans="2:65" s="13" customFormat="1" ht="11.25">
      <c r="B281" s="158"/>
      <c r="D281" s="146" t="s">
        <v>230</v>
      </c>
      <c r="E281" s="159" t="s">
        <v>19</v>
      </c>
      <c r="F281" s="160" t="s">
        <v>3498</v>
      </c>
      <c r="H281" s="161">
        <v>30</v>
      </c>
      <c r="I281" s="162"/>
      <c r="L281" s="158"/>
      <c r="M281" s="163"/>
      <c r="T281" s="164"/>
      <c r="AT281" s="159" t="s">
        <v>230</v>
      </c>
      <c r="AU281" s="159" t="s">
        <v>85</v>
      </c>
      <c r="AV281" s="13" t="s">
        <v>85</v>
      </c>
      <c r="AW281" s="13" t="s">
        <v>36</v>
      </c>
      <c r="AX281" s="13" t="s">
        <v>83</v>
      </c>
      <c r="AY281" s="159" t="s">
        <v>218</v>
      </c>
    </row>
    <row r="282" spans="2:65" s="1" customFormat="1" ht="16.5" customHeight="1">
      <c r="B282" s="33"/>
      <c r="C282" s="133" t="s">
        <v>453</v>
      </c>
      <c r="D282" s="133" t="s">
        <v>220</v>
      </c>
      <c r="E282" s="134" t="s">
        <v>3499</v>
      </c>
      <c r="F282" s="135" t="s">
        <v>3500</v>
      </c>
      <c r="G282" s="136" t="s">
        <v>147</v>
      </c>
      <c r="H282" s="137">
        <v>1.5880000000000001</v>
      </c>
      <c r="I282" s="138"/>
      <c r="J282" s="139">
        <f>ROUND(I282*H282,2)</f>
        <v>0</v>
      </c>
      <c r="K282" s="135" t="s">
        <v>223</v>
      </c>
      <c r="L282" s="33"/>
      <c r="M282" s="140" t="s">
        <v>19</v>
      </c>
      <c r="N282" s="141" t="s">
        <v>46</v>
      </c>
      <c r="P282" s="142">
        <f>O282*H282</f>
        <v>0</v>
      </c>
      <c r="Q282" s="142">
        <v>1.98</v>
      </c>
      <c r="R282" s="142">
        <f>Q282*H282</f>
        <v>3.1442399999999999</v>
      </c>
      <c r="S282" s="142">
        <v>0</v>
      </c>
      <c r="T282" s="143">
        <f>S282*H282</f>
        <v>0</v>
      </c>
      <c r="AR282" s="144" t="s">
        <v>224</v>
      </c>
      <c r="AT282" s="144" t="s">
        <v>220</v>
      </c>
      <c r="AU282" s="144" t="s">
        <v>85</v>
      </c>
      <c r="AY282" s="18" t="s">
        <v>218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8" t="s">
        <v>83</v>
      </c>
      <c r="BK282" s="145">
        <f>ROUND(I282*H282,2)</f>
        <v>0</v>
      </c>
      <c r="BL282" s="18" t="s">
        <v>224</v>
      </c>
      <c r="BM282" s="144" t="s">
        <v>3501</v>
      </c>
    </row>
    <row r="283" spans="2:65" s="1" customFormat="1" ht="11.25">
      <c r="B283" s="33"/>
      <c r="D283" s="146" t="s">
        <v>226</v>
      </c>
      <c r="F283" s="147" t="s">
        <v>3502</v>
      </c>
      <c r="I283" s="148"/>
      <c r="L283" s="33"/>
      <c r="M283" s="149"/>
      <c r="T283" s="54"/>
      <c r="AT283" s="18" t="s">
        <v>226</v>
      </c>
      <c r="AU283" s="18" t="s">
        <v>85</v>
      </c>
    </row>
    <row r="284" spans="2:65" s="1" customFormat="1" ht="11.25">
      <c r="B284" s="33"/>
      <c r="D284" s="150" t="s">
        <v>228</v>
      </c>
      <c r="F284" s="151" t="s">
        <v>3503</v>
      </c>
      <c r="I284" s="148"/>
      <c r="L284" s="33"/>
      <c r="M284" s="149"/>
      <c r="T284" s="54"/>
      <c r="AT284" s="18" t="s">
        <v>228</v>
      </c>
      <c r="AU284" s="18" t="s">
        <v>85</v>
      </c>
    </row>
    <row r="285" spans="2:65" s="12" customFormat="1" ht="11.25">
      <c r="B285" s="152"/>
      <c r="D285" s="146" t="s">
        <v>230</v>
      </c>
      <c r="E285" s="153" t="s">
        <v>19</v>
      </c>
      <c r="F285" s="154" t="s">
        <v>3504</v>
      </c>
      <c r="H285" s="153" t="s">
        <v>19</v>
      </c>
      <c r="I285" s="155"/>
      <c r="L285" s="152"/>
      <c r="M285" s="156"/>
      <c r="T285" s="157"/>
      <c r="AT285" s="153" t="s">
        <v>230</v>
      </c>
      <c r="AU285" s="153" t="s">
        <v>85</v>
      </c>
      <c r="AV285" s="12" t="s">
        <v>83</v>
      </c>
      <c r="AW285" s="12" t="s">
        <v>36</v>
      </c>
      <c r="AX285" s="12" t="s">
        <v>75</v>
      </c>
      <c r="AY285" s="153" t="s">
        <v>218</v>
      </c>
    </row>
    <row r="286" spans="2:65" s="13" customFormat="1" ht="11.25">
      <c r="B286" s="158"/>
      <c r="D286" s="146" t="s">
        <v>230</v>
      </c>
      <c r="E286" s="159" t="s">
        <v>19</v>
      </c>
      <c r="F286" s="160" t="s">
        <v>3505</v>
      </c>
      <c r="H286" s="161">
        <v>0.79400000000000004</v>
      </c>
      <c r="I286" s="162"/>
      <c r="L286" s="158"/>
      <c r="M286" s="163"/>
      <c r="T286" s="164"/>
      <c r="AT286" s="159" t="s">
        <v>230</v>
      </c>
      <c r="AU286" s="159" t="s">
        <v>85</v>
      </c>
      <c r="AV286" s="13" t="s">
        <v>85</v>
      </c>
      <c r="AW286" s="13" t="s">
        <v>36</v>
      </c>
      <c r="AX286" s="13" t="s">
        <v>75</v>
      </c>
      <c r="AY286" s="159" t="s">
        <v>218</v>
      </c>
    </row>
    <row r="287" spans="2:65" s="13" customFormat="1" ht="11.25">
      <c r="B287" s="158"/>
      <c r="D287" s="146" t="s">
        <v>230</v>
      </c>
      <c r="E287" s="159" t="s">
        <v>19</v>
      </c>
      <c r="F287" s="160" t="s">
        <v>3505</v>
      </c>
      <c r="H287" s="161">
        <v>0.79400000000000004</v>
      </c>
      <c r="I287" s="162"/>
      <c r="L287" s="158"/>
      <c r="M287" s="163"/>
      <c r="T287" s="164"/>
      <c r="AT287" s="159" t="s">
        <v>230</v>
      </c>
      <c r="AU287" s="159" t="s">
        <v>85</v>
      </c>
      <c r="AV287" s="13" t="s">
        <v>85</v>
      </c>
      <c r="AW287" s="13" t="s">
        <v>36</v>
      </c>
      <c r="AX287" s="13" t="s">
        <v>75</v>
      </c>
      <c r="AY287" s="159" t="s">
        <v>218</v>
      </c>
    </row>
    <row r="288" spans="2:65" s="14" customFormat="1" ht="11.25">
      <c r="B288" s="165"/>
      <c r="D288" s="146" t="s">
        <v>230</v>
      </c>
      <c r="E288" s="166" t="s">
        <v>19</v>
      </c>
      <c r="F288" s="167" t="s">
        <v>235</v>
      </c>
      <c r="H288" s="168">
        <v>1.5880000000000001</v>
      </c>
      <c r="I288" s="169"/>
      <c r="L288" s="165"/>
      <c r="M288" s="170"/>
      <c r="T288" s="171"/>
      <c r="AT288" s="166" t="s">
        <v>230</v>
      </c>
      <c r="AU288" s="166" t="s">
        <v>85</v>
      </c>
      <c r="AV288" s="14" t="s">
        <v>224</v>
      </c>
      <c r="AW288" s="14" t="s">
        <v>36</v>
      </c>
      <c r="AX288" s="14" t="s">
        <v>83</v>
      </c>
      <c r="AY288" s="166" t="s">
        <v>218</v>
      </c>
    </row>
    <row r="289" spans="2:65" s="11" customFormat="1" ht="22.9" customHeight="1">
      <c r="B289" s="121"/>
      <c r="D289" s="122" t="s">
        <v>74</v>
      </c>
      <c r="E289" s="131" t="s">
        <v>110</v>
      </c>
      <c r="F289" s="131" t="s">
        <v>1128</v>
      </c>
      <c r="I289" s="124"/>
      <c r="J289" s="132">
        <f>BK289</f>
        <v>0</v>
      </c>
      <c r="L289" s="121"/>
      <c r="M289" s="126"/>
      <c r="P289" s="127">
        <f>SUM(P290:P433)</f>
        <v>0</v>
      </c>
      <c r="R289" s="127">
        <f>SUM(R290:R433)</f>
        <v>5.0971909999999996</v>
      </c>
      <c r="T289" s="128">
        <f>SUM(T290:T433)</f>
        <v>0</v>
      </c>
      <c r="AR289" s="122" t="s">
        <v>83</v>
      </c>
      <c r="AT289" s="129" t="s">
        <v>74</v>
      </c>
      <c r="AU289" s="129" t="s">
        <v>83</v>
      </c>
      <c r="AY289" s="122" t="s">
        <v>218</v>
      </c>
      <c r="BK289" s="130">
        <f>SUM(BK290:BK433)</f>
        <v>0</v>
      </c>
    </row>
    <row r="290" spans="2:65" s="1" customFormat="1" ht="16.5" customHeight="1">
      <c r="B290" s="33"/>
      <c r="C290" s="133" t="s">
        <v>462</v>
      </c>
      <c r="D290" s="133" t="s">
        <v>220</v>
      </c>
      <c r="E290" s="134" t="s">
        <v>1139</v>
      </c>
      <c r="F290" s="135" t="s">
        <v>3506</v>
      </c>
      <c r="G290" s="136" t="s">
        <v>147</v>
      </c>
      <c r="H290" s="137">
        <v>4.718</v>
      </c>
      <c r="I290" s="138"/>
      <c r="J290" s="139">
        <f>ROUND(I290*H290,2)</f>
        <v>0</v>
      </c>
      <c r="K290" s="135" t="s">
        <v>19</v>
      </c>
      <c r="L290" s="33"/>
      <c r="M290" s="140" t="s">
        <v>19</v>
      </c>
      <c r="N290" s="141" t="s">
        <v>46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224</v>
      </c>
      <c r="AT290" s="144" t="s">
        <v>220</v>
      </c>
      <c r="AU290" s="144" t="s">
        <v>85</v>
      </c>
      <c r="AY290" s="18" t="s">
        <v>218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8" t="s">
        <v>83</v>
      </c>
      <c r="BK290" s="145">
        <f>ROUND(I290*H290,2)</f>
        <v>0</v>
      </c>
      <c r="BL290" s="18" t="s">
        <v>224</v>
      </c>
      <c r="BM290" s="144" t="s">
        <v>3507</v>
      </c>
    </row>
    <row r="291" spans="2:65" s="1" customFormat="1" ht="29.25">
      <c r="B291" s="33"/>
      <c r="D291" s="146" t="s">
        <v>226</v>
      </c>
      <c r="F291" s="147" t="s">
        <v>3508</v>
      </c>
      <c r="I291" s="148"/>
      <c r="L291" s="33"/>
      <c r="M291" s="149"/>
      <c r="T291" s="54"/>
      <c r="AT291" s="18" t="s">
        <v>226</v>
      </c>
      <c r="AU291" s="18" t="s">
        <v>85</v>
      </c>
    </row>
    <row r="292" spans="2:65" s="12" customFormat="1" ht="11.25">
      <c r="B292" s="152"/>
      <c r="D292" s="146" t="s">
        <v>230</v>
      </c>
      <c r="E292" s="153" t="s">
        <v>19</v>
      </c>
      <c r="F292" s="154" t="s">
        <v>3509</v>
      </c>
      <c r="H292" s="153" t="s">
        <v>19</v>
      </c>
      <c r="I292" s="155"/>
      <c r="L292" s="152"/>
      <c r="M292" s="156"/>
      <c r="T292" s="157"/>
      <c r="AT292" s="153" t="s">
        <v>230</v>
      </c>
      <c r="AU292" s="153" t="s">
        <v>85</v>
      </c>
      <c r="AV292" s="12" t="s">
        <v>83</v>
      </c>
      <c r="AW292" s="12" t="s">
        <v>36</v>
      </c>
      <c r="AX292" s="12" t="s">
        <v>75</v>
      </c>
      <c r="AY292" s="153" t="s">
        <v>218</v>
      </c>
    </row>
    <row r="293" spans="2:65" s="13" customFormat="1" ht="11.25">
      <c r="B293" s="158"/>
      <c r="D293" s="146" t="s">
        <v>230</v>
      </c>
      <c r="E293" s="159" t="s">
        <v>19</v>
      </c>
      <c r="F293" s="160" t="s">
        <v>3510</v>
      </c>
      <c r="H293" s="161">
        <v>2.641</v>
      </c>
      <c r="I293" s="162"/>
      <c r="L293" s="158"/>
      <c r="M293" s="163"/>
      <c r="T293" s="164"/>
      <c r="AT293" s="159" t="s">
        <v>230</v>
      </c>
      <c r="AU293" s="159" t="s">
        <v>85</v>
      </c>
      <c r="AV293" s="13" t="s">
        <v>85</v>
      </c>
      <c r="AW293" s="13" t="s">
        <v>36</v>
      </c>
      <c r="AX293" s="13" t="s">
        <v>75</v>
      </c>
      <c r="AY293" s="159" t="s">
        <v>218</v>
      </c>
    </row>
    <row r="294" spans="2:65" s="13" customFormat="1" ht="11.25">
      <c r="B294" s="158"/>
      <c r="D294" s="146" t="s">
        <v>230</v>
      </c>
      <c r="E294" s="159" t="s">
        <v>19</v>
      </c>
      <c r="F294" s="160" t="s">
        <v>3511</v>
      </c>
      <c r="H294" s="161">
        <v>0.69899999999999995</v>
      </c>
      <c r="I294" s="162"/>
      <c r="L294" s="158"/>
      <c r="M294" s="163"/>
      <c r="T294" s="164"/>
      <c r="AT294" s="159" t="s">
        <v>230</v>
      </c>
      <c r="AU294" s="159" t="s">
        <v>85</v>
      </c>
      <c r="AV294" s="13" t="s">
        <v>85</v>
      </c>
      <c r="AW294" s="13" t="s">
        <v>36</v>
      </c>
      <c r="AX294" s="13" t="s">
        <v>75</v>
      </c>
      <c r="AY294" s="159" t="s">
        <v>218</v>
      </c>
    </row>
    <row r="295" spans="2:65" s="13" customFormat="1" ht="11.25">
      <c r="B295" s="158"/>
      <c r="D295" s="146" t="s">
        <v>230</v>
      </c>
      <c r="E295" s="159" t="s">
        <v>19</v>
      </c>
      <c r="F295" s="160" t="s">
        <v>3512</v>
      </c>
      <c r="H295" s="161">
        <v>1.3779999999999999</v>
      </c>
      <c r="I295" s="162"/>
      <c r="L295" s="158"/>
      <c r="M295" s="163"/>
      <c r="T295" s="164"/>
      <c r="AT295" s="159" t="s">
        <v>230</v>
      </c>
      <c r="AU295" s="159" t="s">
        <v>85</v>
      </c>
      <c r="AV295" s="13" t="s">
        <v>85</v>
      </c>
      <c r="AW295" s="13" t="s">
        <v>36</v>
      </c>
      <c r="AX295" s="13" t="s">
        <v>75</v>
      </c>
      <c r="AY295" s="159" t="s">
        <v>218</v>
      </c>
    </row>
    <row r="296" spans="2:65" s="14" customFormat="1" ht="11.25">
      <c r="B296" s="165"/>
      <c r="D296" s="146" t="s">
        <v>230</v>
      </c>
      <c r="E296" s="166" t="s">
        <v>1106</v>
      </c>
      <c r="F296" s="167" t="s">
        <v>235</v>
      </c>
      <c r="H296" s="168">
        <v>4.718</v>
      </c>
      <c r="I296" s="169"/>
      <c r="L296" s="165"/>
      <c r="M296" s="170"/>
      <c r="T296" s="171"/>
      <c r="AT296" s="166" t="s">
        <v>230</v>
      </c>
      <c r="AU296" s="166" t="s">
        <v>85</v>
      </c>
      <c r="AV296" s="14" t="s">
        <v>224</v>
      </c>
      <c r="AW296" s="14" t="s">
        <v>36</v>
      </c>
      <c r="AX296" s="14" t="s">
        <v>83</v>
      </c>
      <c r="AY296" s="166" t="s">
        <v>218</v>
      </c>
    </row>
    <row r="297" spans="2:65" s="1" customFormat="1" ht="16.5" customHeight="1">
      <c r="B297" s="33"/>
      <c r="C297" s="133" t="s">
        <v>468</v>
      </c>
      <c r="D297" s="133" t="s">
        <v>220</v>
      </c>
      <c r="E297" s="134" t="s">
        <v>1162</v>
      </c>
      <c r="F297" s="135" t="s">
        <v>1163</v>
      </c>
      <c r="G297" s="136" t="s">
        <v>151</v>
      </c>
      <c r="H297" s="137">
        <v>22.64</v>
      </c>
      <c r="I297" s="138"/>
      <c r="J297" s="139">
        <f>ROUND(I297*H297,2)</f>
        <v>0</v>
      </c>
      <c r="K297" s="135" t="s">
        <v>223</v>
      </c>
      <c r="L297" s="33"/>
      <c r="M297" s="140" t="s">
        <v>19</v>
      </c>
      <c r="N297" s="141" t="s">
        <v>46</v>
      </c>
      <c r="P297" s="142">
        <f>O297*H297</f>
        <v>0</v>
      </c>
      <c r="Q297" s="142">
        <v>7.26E-3</v>
      </c>
      <c r="R297" s="142">
        <f>Q297*H297</f>
        <v>0.1643664</v>
      </c>
      <c r="S297" s="142">
        <v>0</v>
      </c>
      <c r="T297" s="143">
        <f>S297*H297</f>
        <v>0</v>
      </c>
      <c r="AR297" s="144" t="s">
        <v>224</v>
      </c>
      <c r="AT297" s="144" t="s">
        <v>220</v>
      </c>
      <c r="AU297" s="144" t="s">
        <v>85</v>
      </c>
      <c r="AY297" s="18" t="s">
        <v>218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8" t="s">
        <v>83</v>
      </c>
      <c r="BK297" s="145">
        <f>ROUND(I297*H297,2)</f>
        <v>0</v>
      </c>
      <c r="BL297" s="18" t="s">
        <v>224</v>
      </c>
      <c r="BM297" s="144" t="s">
        <v>3513</v>
      </c>
    </row>
    <row r="298" spans="2:65" s="1" customFormat="1" ht="29.25">
      <c r="B298" s="33"/>
      <c r="D298" s="146" t="s">
        <v>226</v>
      </c>
      <c r="F298" s="147" t="s">
        <v>1165</v>
      </c>
      <c r="I298" s="148"/>
      <c r="L298" s="33"/>
      <c r="M298" s="149"/>
      <c r="T298" s="54"/>
      <c r="AT298" s="18" t="s">
        <v>226</v>
      </c>
      <c r="AU298" s="18" t="s">
        <v>85</v>
      </c>
    </row>
    <row r="299" spans="2:65" s="1" customFormat="1" ht="11.25">
      <c r="B299" s="33"/>
      <c r="D299" s="150" t="s">
        <v>228</v>
      </c>
      <c r="F299" s="151" t="s">
        <v>1166</v>
      </c>
      <c r="I299" s="148"/>
      <c r="L299" s="33"/>
      <c r="M299" s="149"/>
      <c r="T299" s="54"/>
      <c r="AT299" s="18" t="s">
        <v>228</v>
      </c>
      <c r="AU299" s="18" t="s">
        <v>85</v>
      </c>
    </row>
    <row r="300" spans="2:65" s="1" customFormat="1" ht="19.5">
      <c r="B300" s="33"/>
      <c r="D300" s="146" t="s">
        <v>276</v>
      </c>
      <c r="F300" s="175" t="s">
        <v>1167</v>
      </c>
      <c r="I300" s="148"/>
      <c r="L300" s="33"/>
      <c r="M300" s="149"/>
      <c r="T300" s="54"/>
      <c r="AT300" s="18" t="s">
        <v>276</v>
      </c>
      <c r="AU300" s="18" t="s">
        <v>85</v>
      </c>
    </row>
    <row r="301" spans="2:65" s="12" customFormat="1" ht="11.25">
      <c r="B301" s="152"/>
      <c r="D301" s="146" t="s">
        <v>230</v>
      </c>
      <c r="E301" s="153" t="s">
        <v>19</v>
      </c>
      <c r="F301" s="154" t="s">
        <v>3509</v>
      </c>
      <c r="H301" s="153" t="s">
        <v>19</v>
      </c>
      <c r="I301" s="155"/>
      <c r="L301" s="152"/>
      <c r="M301" s="156"/>
      <c r="T301" s="157"/>
      <c r="AT301" s="153" t="s">
        <v>230</v>
      </c>
      <c r="AU301" s="153" t="s">
        <v>85</v>
      </c>
      <c r="AV301" s="12" t="s">
        <v>83</v>
      </c>
      <c r="AW301" s="12" t="s">
        <v>36</v>
      </c>
      <c r="AX301" s="12" t="s">
        <v>75</v>
      </c>
      <c r="AY301" s="153" t="s">
        <v>218</v>
      </c>
    </row>
    <row r="302" spans="2:65" s="13" customFormat="1" ht="11.25">
      <c r="B302" s="158"/>
      <c r="D302" s="146" t="s">
        <v>230</v>
      </c>
      <c r="E302" s="159" t="s">
        <v>19</v>
      </c>
      <c r="F302" s="160" t="s">
        <v>3514</v>
      </c>
      <c r="H302" s="161">
        <v>11.19</v>
      </c>
      <c r="I302" s="162"/>
      <c r="L302" s="158"/>
      <c r="M302" s="163"/>
      <c r="T302" s="164"/>
      <c r="AT302" s="159" t="s">
        <v>230</v>
      </c>
      <c r="AU302" s="159" t="s">
        <v>85</v>
      </c>
      <c r="AV302" s="13" t="s">
        <v>85</v>
      </c>
      <c r="AW302" s="13" t="s">
        <v>36</v>
      </c>
      <c r="AX302" s="13" t="s">
        <v>75</v>
      </c>
      <c r="AY302" s="159" t="s">
        <v>218</v>
      </c>
    </row>
    <row r="303" spans="2:65" s="13" customFormat="1" ht="11.25">
      <c r="B303" s="158"/>
      <c r="D303" s="146" t="s">
        <v>230</v>
      </c>
      <c r="E303" s="159" t="s">
        <v>19</v>
      </c>
      <c r="F303" s="160" t="s">
        <v>3515</v>
      </c>
      <c r="H303" s="161">
        <v>6.8739999999999997</v>
      </c>
      <c r="I303" s="162"/>
      <c r="L303" s="158"/>
      <c r="M303" s="163"/>
      <c r="T303" s="164"/>
      <c r="AT303" s="159" t="s">
        <v>230</v>
      </c>
      <c r="AU303" s="159" t="s">
        <v>85</v>
      </c>
      <c r="AV303" s="13" t="s">
        <v>85</v>
      </c>
      <c r="AW303" s="13" t="s">
        <v>36</v>
      </c>
      <c r="AX303" s="13" t="s">
        <v>75</v>
      </c>
      <c r="AY303" s="159" t="s">
        <v>218</v>
      </c>
    </row>
    <row r="304" spans="2:65" s="13" customFormat="1" ht="11.25">
      <c r="B304" s="158"/>
      <c r="D304" s="146" t="s">
        <v>230</v>
      </c>
      <c r="E304" s="159" t="s">
        <v>19</v>
      </c>
      <c r="F304" s="160" t="s">
        <v>3516</v>
      </c>
      <c r="H304" s="161">
        <v>4.5759999999999996</v>
      </c>
      <c r="I304" s="162"/>
      <c r="L304" s="158"/>
      <c r="M304" s="163"/>
      <c r="T304" s="164"/>
      <c r="AT304" s="159" t="s">
        <v>230</v>
      </c>
      <c r="AU304" s="159" t="s">
        <v>85</v>
      </c>
      <c r="AV304" s="13" t="s">
        <v>85</v>
      </c>
      <c r="AW304" s="13" t="s">
        <v>36</v>
      </c>
      <c r="AX304" s="13" t="s">
        <v>75</v>
      </c>
      <c r="AY304" s="159" t="s">
        <v>218</v>
      </c>
    </row>
    <row r="305" spans="2:65" s="14" customFormat="1" ht="11.25">
      <c r="B305" s="165"/>
      <c r="D305" s="146" t="s">
        <v>230</v>
      </c>
      <c r="E305" s="166" t="s">
        <v>1100</v>
      </c>
      <c r="F305" s="167" t="s">
        <v>235</v>
      </c>
      <c r="H305" s="168">
        <v>22.64</v>
      </c>
      <c r="I305" s="169"/>
      <c r="L305" s="165"/>
      <c r="M305" s="170"/>
      <c r="T305" s="171"/>
      <c r="AT305" s="166" t="s">
        <v>230</v>
      </c>
      <c r="AU305" s="166" t="s">
        <v>85</v>
      </c>
      <c r="AV305" s="14" t="s">
        <v>224</v>
      </c>
      <c r="AW305" s="14" t="s">
        <v>36</v>
      </c>
      <c r="AX305" s="14" t="s">
        <v>83</v>
      </c>
      <c r="AY305" s="166" t="s">
        <v>218</v>
      </c>
    </row>
    <row r="306" spans="2:65" s="1" customFormat="1" ht="16.5" customHeight="1">
      <c r="B306" s="33"/>
      <c r="C306" s="133" t="s">
        <v>475</v>
      </c>
      <c r="D306" s="133" t="s">
        <v>220</v>
      </c>
      <c r="E306" s="134" t="s">
        <v>1186</v>
      </c>
      <c r="F306" s="135" t="s">
        <v>1187</v>
      </c>
      <c r="G306" s="136" t="s">
        <v>151</v>
      </c>
      <c r="H306" s="137">
        <v>22.64</v>
      </c>
      <c r="I306" s="138"/>
      <c r="J306" s="139">
        <f>ROUND(I306*H306,2)</f>
        <v>0</v>
      </c>
      <c r="K306" s="135" t="s">
        <v>223</v>
      </c>
      <c r="L306" s="33"/>
      <c r="M306" s="140" t="s">
        <v>19</v>
      </c>
      <c r="N306" s="141" t="s">
        <v>46</v>
      </c>
      <c r="P306" s="142">
        <f>O306*H306</f>
        <v>0</v>
      </c>
      <c r="Q306" s="142">
        <v>8.5999999999999998E-4</v>
      </c>
      <c r="R306" s="142">
        <f>Q306*H306</f>
        <v>1.9470399999999999E-2</v>
      </c>
      <c r="S306" s="142">
        <v>0</v>
      </c>
      <c r="T306" s="143">
        <f>S306*H306</f>
        <v>0</v>
      </c>
      <c r="AR306" s="144" t="s">
        <v>224</v>
      </c>
      <c r="AT306" s="144" t="s">
        <v>220</v>
      </c>
      <c r="AU306" s="144" t="s">
        <v>85</v>
      </c>
      <c r="AY306" s="18" t="s">
        <v>218</v>
      </c>
      <c r="BE306" s="145">
        <f>IF(N306="základní",J306,0)</f>
        <v>0</v>
      </c>
      <c r="BF306" s="145">
        <f>IF(N306="snížená",J306,0)</f>
        <v>0</v>
      </c>
      <c r="BG306" s="145">
        <f>IF(N306="zákl. přenesená",J306,0)</f>
        <v>0</v>
      </c>
      <c r="BH306" s="145">
        <f>IF(N306="sníž. přenesená",J306,0)</f>
        <v>0</v>
      </c>
      <c r="BI306" s="145">
        <f>IF(N306="nulová",J306,0)</f>
        <v>0</v>
      </c>
      <c r="BJ306" s="18" t="s">
        <v>83</v>
      </c>
      <c r="BK306" s="145">
        <f>ROUND(I306*H306,2)</f>
        <v>0</v>
      </c>
      <c r="BL306" s="18" t="s">
        <v>224</v>
      </c>
      <c r="BM306" s="144" t="s">
        <v>3517</v>
      </c>
    </row>
    <row r="307" spans="2:65" s="1" customFormat="1" ht="29.25">
      <c r="B307" s="33"/>
      <c r="D307" s="146" t="s">
        <v>226</v>
      </c>
      <c r="F307" s="147" t="s">
        <v>1189</v>
      </c>
      <c r="I307" s="148"/>
      <c r="L307" s="33"/>
      <c r="M307" s="149"/>
      <c r="T307" s="54"/>
      <c r="AT307" s="18" t="s">
        <v>226</v>
      </c>
      <c r="AU307" s="18" t="s">
        <v>85</v>
      </c>
    </row>
    <row r="308" spans="2:65" s="1" customFormat="1" ht="11.25">
      <c r="B308" s="33"/>
      <c r="D308" s="150" t="s">
        <v>228</v>
      </c>
      <c r="F308" s="151" t="s">
        <v>1190</v>
      </c>
      <c r="I308" s="148"/>
      <c r="L308" s="33"/>
      <c r="M308" s="149"/>
      <c r="T308" s="54"/>
      <c r="AT308" s="18" t="s">
        <v>228</v>
      </c>
      <c r="AU308" s="18" t="s">
        <v>85</v>
      </c>
    </row>
    <row r="309" spans="2:65" s="13" customFormat="1" ht="11.25">
      <c r="B309" s="158"/>
      <c r="D309" s="146" t="s">
        <v>230</v>
      </c>
      <c r="E309" s="159" t="s">
        <v>19</v>
      </c>
      <c r="F309" s="160" t="s">
        <v>1100</v>
      </c>
      <c r="H309" s="161">
        <v>22.64</v>
      </c>
      <c r="I309" s="162"/>
      <c r="L309" s="158"/>
      <c r="M309" s="163"/>
      <c r="T309" s="164"/>
      <c r="AT309" s="159" t="s">
        <v>230</v>
      </c>
      <c r="AU309" s="159" t="s">
        <v>85</v>
      </c>
      <c r="AV309" s="13" t="s">
        <v>85</v>
      </c>
      <c r="AW309" s="13" t="s">
        <v>36</v>
      </c>
      <c r="AX309" s="13" t="s">
        <v>83</v>
      </c>
      <c r="AY309" s="159" t="s">
        <v>218</v>
      </c>
    </row>
    <row r="310" spans="2:65" s="1" customFormat="1" ht="11.25">
      <c r="B310" s="33"/>
      <c r="D310" s="146" t="s">
        <v>247</v>
      </c>
      <c r="F310" s="172" t="s">
        <v>1191</v>
      </c>
      <c r="L310" s="33"/>
      <c r="M310" s="149"/>
      <c r="T310" s="54"/>
      <c r="AU310" s="18" t="s">
        <v>85</v>
      </c>
    </row>
    <row r="311" spans="2:65" s="1" customFormat="1" ht="11.25">
      <c r="B311" s="33"/>
      <c r="D311" s="146" t="s">
        <v>247</v>
      </c>
      <c r="F311" s="173" t="s">
        <v>3509</v>
      </c>
      <c r="H311" s="174">
        <v>0</v>
      </c>
      <c r="L311" s="33"/>
      <c r="M311" s="149"/>
      <c r="T311" s="54"/>
      <c r="AU311" s="18" t="s">
        <v>85</v>
      </c>
    </row>
    <row r="312" spans="2:65" s="1" customFormat="1" ht="11.25">
      <c r="B312" s="33"/>
      <c r="D312" s="146" t="s">
        <v>247</v>
      </c>
      <c r="F312" s="173" t="s">
        <v>3514</v>
      </c>
      <c r="H312" s="174">
        <v>11.19</v>
      </c>
      <c r="L312" s="33"/>
      <c r="M312" s="149"/>
      <c r="T312" s="54"/>
      <c r="AU312" s="18" t="s">
        <v>85</v>
      </c>
    </row>
    <row r="313" spans="2:65" s="1" customFormat="1" ht="11.25">
      <c r="B313" s="33"/>
      <c r="D313" s="146" t="s">
        <v>247</v>
      </c>
      <c r="F313" s="173" t="s">
        <v>3515</v>
      </c>
      <c r="H313" s="174">
        <v>6.8739999999999997</v>
      </c>
      <c r="L313" s="33"/>
      <c r="M313" s="149"/>
      <c r="T313" s="54"/>
      <c r="AU313" s="18" t="s">
        <v>85</v>
      </c>
    </row>
    <row r="314" spans="2:65" s="1" customFormat="1" ht="11.25">
      <c r="B314" s="33"/>
      <c r="D314" s="146" t="s">
        <v>247</v>
      </c>
      <c r="F314" s="173" t="s">
        <v>3516</v>
      </c>
      <c r="H314" s="174">
        <v>4.5759999999999996</v>
      </c>
      <c r="L314" s="33"/>
      <c r="M314" s="149"/>
      <c r="T314" s="54"/>
      <c r="AU314" s="18" t="s">
        <v>85</v>
      </c>
    </row>
    <row r="315" spans="2:65" s="1" customFormat="1" ht="11.25">
      <c r="B315" s="33"/>
      <c r="D315" s="146" t="s">
        <v>247</v>
      </c>
      <c r="F315" s="173" t="s">
        <v>235</v>
      </c>
      <c r="H315" s="174">
        <v>22.64</v>
      </c>
      <c r="L315" s="33"/>
      <c r="M315" s="149"/>
      <c r="T315" s="54"/>
      <c r="AU315" s="18" t="s">
        <v>85</v>
      </c>
    </row>
    <row r="316" spans="2:65" s="1" customFormat="1" ht="16.5" customHeight="1">
      <c r="B316" s="33"/>
      <c r="C316" s="133" t="s">
        <v>487</v>
      </c>
      <c r="D316" s="133" t="s">
        <v>220</v>
      </c>
      <c r="E316" s="134" t="s">
        <v>1205</v>
      </c>
      <c r="F316" s="135" t="s">
        <v>1206</v>
      </c>
      <c r="G316" s="136" t="s">
        <v>181</v>
      </c>
      <c r="H316" s="137">
        <v>0.47199999999999998</v>
      </c>
      <c r="I316" s="138"/>
      <c r="J316" s="139">
        <f>ROUND(I316*H316,2)</f>
        <v>0</v>
      </c>
      <c r="K316" s="135" t="s">
        <v>223</v>
      </c>
      <c r="L316" s="33"/>
      <c r="M316" s="140" t="s">
        <v>19</v>
      </c>
      <c r="N316" s="141" t="s">
        <v>46</v>
      </c>
      <c r="P316" s="142">
        <f>O316*H316</f>
        <v>0</v>
      </c>
      <c r="Q316" s="142">
        <v>1.0556000000000001</v>
      </c>
      <c r="R316" s="142">
        <f>Q316*H316</f>
        <v>0.4982432</v>
      </c>
      <c r="S316" s="142">
        <v>0</v>
      </c>
      <c r="T316" s="143">
        <f>S316*H316</f>
        <v>0</v>
      </c>
      <c r="AR316" s="144" t="s">
        <v>224</v>
      </c>
      <c r="AT316" s="144" t="s">
        <v>220</v>
      </c>
      <c r="AU316" s="144" t="s">
        <v>85</v>
      </c>
      <c r="AY316" s="18" t="s">
        <v>218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8" t="s">
        <v>83</v>
      </c>
      <c r="BK316" s="145">
        <f>ROUND(I316*H316,2)</f>
        <v>0</v>
      </c>
      <c r="BL316" s="18" t="s">
        <v>224</v>
      </c>
      <c r="BM316" s="144" t="s">
        <v>3518</v>
      </c>
    </row>
    <row r="317" spans="2:65" s="1" customFormat="1" ht="29.25">
      <c r="B317" s="33"/>
      <c r="D317" s="146" t="s">
        <v>226</v>
      </c>
      <c r="F317" s="147" t="s">
        <v>1208</v>
      </c>
      <c r="I317" s="148"/>
      <c r="L317" s="33"/>
      <c r="M317" s="149"/>
      <c r="T317" s="54"/>
      <c r="AT317" s="18" t="s">
        <v>226</v>
      </c>
      <c r="AU317" s="18" t="s">
        <v>85</v>
      </c>
    </row>
    <row r="318" spans="2:65" s="1" customFormat="1" ht="11.25">
      <c r="B318" s="33"/>
      <c r="D318" s="150" t="s">
        <v>228</v>
      </c>
      <c r="F318" s="151" t="s">
        <v>1209</v>
      </c>
      <c r="I318" s="148"/>
      <c r="L318" s="33"/>
      <c r="M318" s="149"/>
      <c r="T318" s="54"/>
      <c r="AT318" s="18" t="s">
        <v>228</v>
      </c>
      <c r="AU318" s="18" t="s">
        <v>85</v>
      </c>
    </row>
    <row r="319" spans="2:65" s="12" customFormat="1" ht="11.25">
      <c r="B319" s="152"/>
      <c r="D319" s="146" t="s">
        <v>230</v>
      </c>
      <c r="E319" s="153" t="s">
        <v>19</v>
      </c>
      <c r="F319" s="154" t="s">
        <v>2377</v>
      </c>
      <c r="H319" s="153" t="s">
        <v>19</v>
      </c>
      <c r="I319" s="155"/>
      <c r="L319" s="152"/>
      <c r="M319" s="156"/>
      <c r="T319" s="157"/>
      <c r="AT319" s="153" t="s">
        <v>230</v>
      </c>
      <c r="AU319" s="153" t="s">
        <v>85</v>
      </c>
      <c r="AV319" s="12" t="s">
        <v>83</v>
      </c>
      <c r="AW319" s="12" t="s">
        <v>36</v>
      </c>
      <c r="AX319" s="12" t="s">
        <v>75</v>
      </c>
      <c r="AY319" s="153" t="s">
        <v>218</v>
      </c>
    </row>
    <row r="320" spans="2:65" s="13" customFormat="1" ht="11.25">
      <c r="B320" s="158"/>
      <c r="D320" s="146" t="s">
        <v>230</v>
      </c>
      <c r="E320" s="159" t="s">
        <v>19</v>
      </c>
      <c r="F320" s="160" t="s">
        <v>3519</v>
      </c>
      <c r="H320" s="161">
        <v>0.47199999999999998</v>
      </c>
      <c r="I320" s="162"/>
      <c r="L320" s="158"/>
      <c r="M320" s="163"/>
      <c r="T320" s="164"/>
      <c r="AT320" s="159" t="s">
        <v>230</v>
      </c>
      <c r="AU320" s="159" t="s">
        <v>85</v>
      </c>
      <c r="AV320" s="13" t="s">
        <v>85</v>
      </c>
      <c r="AW320" s="13" t="s">
        <v>36</v>
      </c>
      <c r="AX320" s="13" t="s">
        <v>83</v>
      </c>
      <c r="AY320" s="159" t="s">
        <v>218</v>
      </c>
    </row>
    <row r="321" spans="2:65" s="1" customFormat="1" ht="11.25">
      <c r="B321" s="33"/>
      <c r="D321" s="146" t="s">
        <v>247</v>
      </c>
      <c r="F321" s="172" t="s">
        <v>1204</v>
      </c>
      <c r="L321" s="33"/>
      <c r="M321" s="149"/>
      <c r="T321" s="54"/>
      <c r="AU321" s="18" t="s">
        <v>85</v>
      </c>
    </row>
    <row r="322" spans="2:65" s="1" customFormat="1" ht="11.25">
      <c r="B322" s="33"/>
      <c r="D322" s="146" t="s">
        <v>247</v>
      </c>
      <c r="F322" s="173" t="s">
        <v>3509</v>
      </c>
      <c r="H322" s="174">
        <v>0</v>
      </c>
      <c r="L322" s="33"/>
      <c r="M322" s="149"/>
      <c r="T322" s="54"/>
      <c r="AU322" s="18" t="s">
        <v>85</v>
      </c>
    </row>
    <row r="323" spans="2:65" s="1" customFormat="1" ht="11.25">
      <c r="B323" s="33"/>
      <c r="D323" s="146" t="s">
        <v>247</v>
      </c>
      <c r="F323" s="173" t="s">
        <v>3510</v>
      </c>
      <c r="H323" s="174">
        <v>2.641</v>
      </c>
      <c r="L323" s="33"/>
      <c r="M323" s="149"/>
      <c r="T323" s="54"/>
      <c r="AU323" s="18" t="s">
        <v>85</v>
      </c>
    </row>
    <row r="324" spans="2:65" s="1" customFormat="1" ht="11.25">
      <c r="B324" s="33"/>
      <c r="D324" s="146" t="s">
        <v>247</v>
      </c>
      <c r="F324" s="173" t="s">
        <v>3511</v>
      </c>
      <c r="H324" s="174">
        <v>0.69899999999999995</v>
      </c>
      <c r="L324" s="33"/>
      <c r="M324" s="149"/>
      <c r="T324" s="54"/>
      <c r="AU324" s="18" t="s">
        <v>85</v>
      </c>
    </row>
    <row r="325" spans="2:65" s="1" customFormat="1" ht="11.25">
      <c r="B325" s="33"/>
      <c r="D325" s="146" t="s">
        <v>247</v>
      </c>
      <c r="F325" s="173" t="s">
        <v>3512</v>
      </c>
      <c r="H325" s="174">
        <v>1.3779999999999999</v>
      </c>
      <c r="L325" s="33"/>
      <c r="M325" s="149"/>
      <c r="T325" s="54"/>
      <c r="AU325" s="18" t="s">
        <v>85</v>
      </c>
    </row>
    <row r="326" spans="2:65" s="1" customFormat="1" ht="11.25">
      <c r="B326" s="33"/>
      <c r="D326" s="146" t="s">
        <v>247</v>
      </c>
      <c r="F326" s="173" t="s">
        <v>235</v>
      </c>
      <c r="H326" s="174">
        <v>4.718</v>
      </c>
      <c r="L326" s="33"/>
      <c r="M326" s="149"/>
      <c r="T326" s="54"/>
      <c r="AU326" s="18" t="s">
        <v>85</v>
      </c>
    </row>
    <row r="327" spans="2:65" s="1" customFormat="1" ht="16.5" customHeight="1">
      <c r="B327" s="33"/>
      <c r="C327" s="133" t="s">
        <v>498</v>
      </c>
      <c r="D327" s="133" t="s">
        <v>220</v>
      </c>
      <c r="E327" s="134" t="s">
        <v>3520</v>
      </c>
      <c r="F327" s="135" t="s">
        <v>3521</v>
      </c>
      <c r="G327" s="136" t="s">
        <v>957</v>
      </c>
      <c r="H327" s="137">
        <v>1</v>
      </c>
      <c r="I327" s="138"/>
      <c r="J327" s="139">
        <f>ROUND(I327*H327,2)</f>
        <v>0</v>
      </c>
      <c r="K327" s="135" t="s">
        <v>19</v>
      </c>
      <c r="L327" s="33"/>
      <c r="M327" s="140" t="s">
        <v>19</v>
      </c>
      <c r="N327" s="141" t="s">
        <v>46</v>
      </c>
      <c r="P327" s="142">
        <f>O327*H327</f>
        <v>0</v>
      </c>
      <c r="Q327" s="142">
        <v>0</v>
      </c>
      <c r="R327" s="142">
        <f>Q327*H327</f>
        <v>0</v>
      </c>
      <c r="S327" s="142">
        <v>0</v>
      </c>
      <c r="T327" s="143">
        <f>S327*H327</f>
        <v>0</v>
      </c>
      <c r="AR327" s="144" t="s">
        <v>224</v>
      </c>
      <c r="AT327" s="144" t="s">
        <v>220</v>
      </c>
      <c r="AU327" s="144" t="s">
        <v>85</v>
      </c>
      <c r="AY327" s="18" t="s">
        <v>218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8" t="s">
        <v>83</v>
      </c>
      <c r="BK327" s="145">
        <f>ROUND(I327*H327,2)</f>
        <v>0</v>
      </c>
      <c r="BL327" s="18" t="s">
        <v>224</v>
      </c>
      <c r="BM327" s="144" t="s">
        <v>3522</v>
      </c>
    </row>
    <row r="328" spans="2:65" s="1" customFormat="1" ht="39">
      <c r="B328" s="33"/>
      <c r="D328" s="146" t="s">
        <v>226</v>
      </c>
      <c r="F328" s="147" t="s">
        <v>3523</v>
      </c>
      <c r="I328" s="148"/>
      <c r="L328" s="33"/>
      <c r="M328" s="149"/>
      <c r="T328" s="54"/>
      <c r="AT328" s="18" t="s">
        <v>226</v>
      </c>
      <c r="AU328" s="18" t="s">
        <v>85</v>
      </c>
    </row>
    <row r="329" spans="2:65" s="12" customFormat="1" ht="11.25">
      <c r="B329" s="152"/>
      <c r="D329" s="146" t="s">
        <v>230</v>
      </c>
      <c r="E329" s="153" t="s">
        <v>19</v>
      </c>
      <c r="F329" s="154" t="s">
        <v>231</v>
      </c>
      <c r="H329" s="153" t="s">
        <v>19</v>
      </c>
      <c r="I329" s="155"/>
      <c r="L329" s="152"/>
      <c r="M329" s="156"/>
      <c r="T329" s="157"/>
      <c r="AT329" s="153" t="s">
        <v>230</v>
      </c>
      <c r="AU329" s="153" t="s">
        <v>85</v>
      </c>
      <c r="AV329" s="12" t="s">
        <v>83</v>
      </c>
      <c r="AW329" s="12" t="s">
        <v>36</v>
      </c>
      <c r="AX329" s="12" t="s">
        <v>75</v>
      </c>
      <c r="AY329" s="153" t="s">
        <v>218</v>
      </c>
    </row>
    <row r="330" spans="2:65" s="13" customFormat="1" ht="11.25">
      <c r="B330" s="158"/>
      <c r="D330" s="146" t="s">
        <v>230</v>
      </c>
      <c r="E330" s="159" t="s">
        <v>19</v>
      </c>
      <c r="F330" s="160" t="s">
        <v>83</v>
      </c>
      <c r="H330" s="161">
        <v>1</v>
      </c>
      <c r="I330" s="162"/>
      <c r="L330" s="158"/>
      <c r="M330" s="163"/>
      <c r="T330" s="164"/>
      <c r="AT330" s="159" t="s">
        <v>230</v>
      </c>
      <c r="AU330" s="159" t="s">
        <v>85</v>
      </c>
      <c r="AV330" s="13" t="s">
        <v>85</v>
      </c>
      <c r="AW330" s="13" t="s">
        <v>36</v>
      </c>
      <c r="AX330" s="13" t="s">
        <v>83</v>
      </c>
      <c r="AY330" s="159" t="s">
        <v>218</v>
      </c>
    </row>
    <row r="331" spans="2:65" s="1" customFormat="1" ht="16.5" customHeight="1">
      <c r="B331" s="33"/>
      <c r="C331" s="133" t="s">
        <v>504</v>
      </c>
      <c r="D331" s="133" t="s">
        <v>220</v>
      </c>
      <c r="E331" s="134" t="s">
        <v>3524</v>
      </c>
      <c r="F331" s="135" t="s">
        <v>3525</v>
      </c>
      <c r="G331" s="136" t="s">
        <v>957</v>
      </c>
      <c r="H331" s="137">
        <v>1</v>
      </c>
      <c r="I331" s="138"/>
      <c r="J331" s="139">
        <f>ROUND(I331*H331,2)</f>
        <v>0</v>
      </c>
      <c r="K331" s="135" t="s">
        <v>19</v>
      </c>
      <c r="L331" s="33"/>
      <c r="M331" s="140" t="s">
        <v>19</v>
      </c>
      <c r="N331" s="141" t="s">
        <v>46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224</v>
      </c>
      <c r="AT331" s="144" t="s">
        <v>220</v>
      </c>
      <c r="AU331" s="144" t="s">
        <v>85</v>
      </c>
      <c r="AY331" s="18" t="s">
        <v>218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8" t="s">
        <v>83</v>
      </c>
      <c r="BK331" s="145">
        <f>ROUND(I331*H331,2)</f>
        <v>0</v>
      </c>
      <c r="BL331" s="18" t="s">
        <v>224</v>
      </c>
      <c r="BM331" s="144" t="s">
        <v>3526</v>
      </c>
    </row>
    <row r="332" spans="2:65" s="1" customFormat="1" ht="39">
      <c r="B332" s="33"/>
      <c r="D332" s="146" t="s">
        <v>226</v>
      </c>
      <c r="F332" s="147" t="s">
        <v>3527</v>
      </c>
      <c r="I332" s="148"/>
      <c r="L332" s="33"/>
      <c r="M332" s="149"/>
      <c r="T332" s="54"/>
      <c r="AT332" s="18" t="s">
        <v>226</v>
      </c>
      <c r="AU332" s="18" t="s">
        <v>85</v>
      </c>
    </row>
    <row r="333" spans="2:65" s="12" customFormat="1" ht="11.25">
      <c r="B333" s="152"/>
      <c r="D333" s="146" t="s">
        <v>230</v>
      </c>
      <c r="E333" s="153" t="s">
        <v>19</v>
      </c>
      <c r="F333" s="154" t="s">
        <v>231</v>
      </c>
      <c r="H333" s="153" t="s">
        <v>19</v>
      </c>
      <c r="I333" s="155"/>
      <c r="L333" s="152"/>
      <c r="M333" s="156"/>
      <c r="T333" s="157"/>
      <c r="AT333" s="153" t="s">
        <v>230</v>
      </c>
      <c r="AU333" s="153" t="s">
        <v>85</v>
      </c>
      <c r="AV333" s="12" t="s">
        <v>83</v>
      </c>
      <c r="AW333" s="12" t="s">
        <v>36</v>
      </c>
      <c r="AX333" s="12" t="s">
        <v>75</v>
      </c>
      <c r="AY333" s="153" t="s">
        <v>218</v>
      </c>
    </row>
    <row r="334" spans="2:65" s="13" customFormat="1" ht="11.25">
      <c r="B334" s="158"/>
      <c r="D334" s="146" t="s">
        <v>230</v>
      </c>
      <c r="E334" s="159" t="s">
        <v>19</v>
      </c>
      <c r="F334" s="160" t="s">
        <v>83</v>
      </c>
      <c r="H334" s="161">
        <v>1</v>
      </c>
      <c r="I334" s="162"/>
      <c r="L334" s="158"/>
      <c r="M334" s="163"/>
      <c r="T334" s="164"/>
      <c r="AT334" s="159" t="s">
        <v>230</v>
      </c>
      <c r="AU334" s="159" t="s">
        <v>85</v>
      </c>
      <c r="AV334" s="13" t="s">
        <v>85</v>
      </c>
      <c r="AW334" s="13" t="s">
        <v>36</v>
      </c>
      <c r="AX334" s="13" t="s">
        <v>83</v>
      </c>
      <c r="AY334" s="159" t="s">
        <v>218</v>
      </c>
    </row>
    <row r="335" spans="2:65" s="1" customFormat="1" ht="16.5" customHeight="1">
      <c r="B335" s="33"/>
      <c r="C335" s="133" t="s">
        <v>510</v>
      </c>
      <c r="D335" s="133" t="s">
        <v>220</v>
      </c>
      <c r="E335" s="134" t="s">
        <v>3528</v>
      </c>
      <c r="F335" s="135" t="s">
        <v>3529</v>
      </c>
      <c r="G335" s="136" t="s">
        <v>957</v>
      </c>
      <c r="H335" s="137">
        <v>1</v>
      </c>
      <c r="I335" s="138"/>
      <c r="J335" s="139">
        <f>ROUND(I335*H335,2)</f>
        <v>0</v>
      </c>
      <c r="K335" s="135" t="s">
        <v>19</v>
      </c>
      <c r="L335" s="33"/>
      <c r="M335" s="140" t="s">
        <v>19</v>
      </c>
      <c r="N335" s="141" t="s">
        <v>46</v>
      </c>
      <c r="P335" s="142">
        <f>O335*H335</f>
        <v>0</v>
      </c>
      <c r="Q335" s="142">
        <v>0</v>
      </c>
      <c r="R335" s="142">
        <f>Q335*H335</f>
        <v>0</v>
      </c>
      <c r="S335" s="142">
        <v>0</v>
      </c>
      <c r="T335" s="143">
        <f>S335*H335</f>
        <v>0</v>
      </c>
      <c r="AR335" s="144" t="s">
        <v>224</v>
      </c>
      <c r="AT335" s="144" t="s">
        <v>220</v>
      </c>
      <c r="AU335" s="144" t="s">
        <v>85</v>
      </c>
      <c r="AY335" s="18" t="s">
        <v>218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8" t="s">
        <v>83</v>
      </c>
      <c r="BK335" s="145">
        <f>ROUND(I335*H335,2)</f>
        <v>0</v>
      </c>
      <c r="BL335" s="18" t="s">
        <v>224</v>
      </c>
      <c r="BM335" s="144" t="s">
        <v>3530</v>
      </c>
    </row>
    <row r="336" spans="2:65" s="1" customFormat="1" ht="39">
      <c r="B336" s="33"/>
      <c r="D336" s="146" t="s">
        <v>226</v>
      </c>
      <c r="F336" s="147" t="s">
        <v>3531</v>
      </c>
      <c r="I336" s="148"/>
      <c r="L336" s="33"/>
      <c r="M336" s="149"/>
      <c r="T336" s="54"/>
      <c r="AT336" s="18" t="s">
        <v>226</v>
      </c>
      <c r="AU336" s="18" t="s">
        <v>85</v>
      </c>
    </row>
    <row r="337" spans="2:65" s="12" customFormat="1" ht="11.25">
      <c r="B337" s="152"/>
      <c r="D337" s="146" t="s">
        <v>230</v>
      </c>
      <c r="E337" s="153" t="s">
        <v>19</v>
      </c>
      <c r="F337" s="154" t="s">
        <v>231</v>
      </c>
      <c r="H337" s="153" t="s">
        <v>19</v>
      </c>
      <c r="I337" s="155"/>
      <c r="L337" s="152"/>
      <c r="M337" s="156"/>
      <c r="T337" s="157"/>
      <c r="AT337" s="153" t="s">
        <v>230</v>
      </c>
      <c r="AU337" s="153" t="s">
        <v>85</v>
      </c>
      <c r="AV337" s="12" t="s">
        <v>83</v>
      </c>
      <c r="AW337" s="12" t="s">
        <v>36</v>
      </c>
      <c r="AX337" s="12" t="s">
        <v>75</v>
      </c>
      <c r="AY337" s="153" t="s">
        <v>218</v>
      </c>
    </row>
    <row r="338" spans="2:65" s="13" customFormat="1" ht="11.25">
      <c r="B338" s="158"/>
      <c r="D338" s="146" t="s">
        <v>230</v>
      </c>
      <c r="E338" s="159" t="s">
        <v>19</v>
      </c>
      <c r="F338" s="160" t="s">
        <v>83</v>
      </c>
      <c r="H338" s="161">
        <v>1</v>
      </c>
      <c r="I338" s="162"/>
      <c r="L338" s="158"/>
      <c r="M338" s="163"/>
      <c r="T338" s="164"/>
      <c r="AT338" s="159" t="s">
        <v>230</v>
      </c>
      <c r="AU338" s="159" t="s">
        <v>85</v>
      </c>
      <c r="AV338" s="13" t="s">
        <v>85</v>
      </c>
      <c r="AW338" s="13" t="s">
        <v>36</v>
      </c>
      <c r="AX338" s="13" t="s">
        <v>83</v>
      </c>
      <c r="AY338" s="159" t="s">
        <v>218</v>
      </c>
    </row>
    <row r="339" spans="2:65" s="1" customFormat="1" ht="16.5" customHeight="1">
      <c r="B339" s="33"/>
      <c r="C339" s="133" t="s">
        <v>520</v>
      </c>
      <c r="D339" s="133" t="s">
        <v>220</v>
      </c>
      <c r="E339" s="134" t="s">
        <v>3532</v>
      </c>
      <c r="F339" s="135" t="s">
        <v>3533</v>
      </c>
      <c r="G339" s="136" t="s">
        <v>957</v>
      </c>
      <c r="H339" s="137">
        <v>1</v>
      </c>
      <c r="I339" s="138"/>
      <c r="J339" s="139">
        <f>ROUND(I339*H339,2)</f>
        <v>0</v>
      </c>
      <c r="K339" s="135" t="s">
        <v>19</v>
      </c>
      <c r="L339" s="33"/>
      <c r="M339" s="140" t="s">
        <v>19</v>
      </c>
      <c r="N339" s="141" t="s">
        <v>46</v>
      </c>
      <c r="P339" s="142">
        <f>O339*H339</f>
        <v>0</v>
      </c>
      <c r="Q339" s="142">
        <v>0</v>
      </c>
      <c r="R339" s="142">
        <f>Q339*H339</f>
        <v>0</v>
      </c>
      <c r="S339" s="142">
        <v>0</v>
      </c>
      <c r="T339" s="143">
        <f>S339*H339</f>
        <v>0</v>
      </c>
      <c r="AR339" s="144" t="s">
        <v>224</v>
      </c>
      <c r="AT339" s="144" t="s">
        <v>220</v>
      </c>
      <c r="AU339" s="144" t="s">
        <v>85</v>
      </c>
      <c r="AY339" s="18" t="s">
        <v>218</v>
      </c>
      <c r="BE339" s="145">
        <f>IF(N339="základní",J339,0)</f>
        <v>0</v>
      </c>
      <c r="BF339" s="145">
        <f>IF(N339="snížená",J339,0)</f>
        <v>0</v>
      </c>
      <c r="BG339" s="145">
        <f>IF(N339="zákl. přenesená",J339,0)</f>
        <v>0</v>
      </c>
      <c r="BH339" s="145">
        <f>IF(N339="sníž. přenesená",J339,0)</f>
        <v>0</v>
      </c>
      <c r="BI339" s="145">
        <f>IF(N339="nulová",J339,0)</f>
        <v>0</v>
      </c>
      <c r="BJ339" s="18" t="s">
        <v>83</v>
      </c>
      <c r="BK339" s="145">
        <f>ROUND(I339*H339,2)</f>
        <v>0</v>
      </c>
      <c r="BL339" s="18" t="s">
        <v>224</v>
      </c>
      <c r="BM339" s="144" t="s">
        <v>3534</v>
      </c>
    </row>
    <row r="340" spans="2:65" s="1" customFormat="1" ht="39">
      <c r="B340" s="33"/>
      <c r="D340" s="146" t="s">
        <v>226</v>
      </c>
      <c r="F340" s="147" t="s">
        <v>3535</v>
      </c>
      <c r="I340" s="148"/>
      <c r="L340" s="33"/>
      <c r="M340" s="149"/>
      <c r="T340" s="54"/>
      <c r="AT340" s="18" t="s">
        <v>226</v>
      </c>
      <c r="AU340" s="18" t="s">
        <v>85</v>
      </c>
    </row>
    <row r="341" spans="2:65" s="12" customFormat="1" ht="11.25">
      <c r="B341" s="152"/>
      <c r="D341" s="146" t="s">
        <v>230</v>
      </c>
      <c r="E341" s="153" t="s">
        <v>19</v>
      </c>
      <c r="F341" s="154" t="s">
        <v>231</v>
      </c>
      <c r="H341" s="153" t="s">
        <v>19</v>
      </c>
      <c r="I341" s="155"/>
      <c r="L341" s="152"/>
      <c r="M341" s="156"/>
      <c r="T341" s="157"/>
      <c r="AT341" s="153" t="s">
        <v>230</v>
      </c>
      <c r="AU341" s="153" t="s">
        <v>85</v>
      </c>
      <c r="AV341" s="12" t="s">
        <v>83</v>
      </c>
      <c r="AW341" s="12" t="s">
        <v>36</v>
      </c>
      <c r="AX341" s="12" t="s">
        <v>75</v>
      </c>
      <c r="AY341" s="153" t="s">
        <v>218</v>
      </c>
    </row>
    <row r="342" spans="2:65" s="13" customFormat="1" ht="11.25">
      <c r="B342" s="158"/>
      <c r="D342" s="146" t="s">
        <v>230</v>
      </c>
      <c r="E342" s="159" t="s">
        <v>19</v>
      </c>
      <c r="F342" s="160" t="s">
        <v>83</v>
      </c>
      <c r="H342" s="161">
        <v>1</v>
      </c>
      <c r="I342" s="162"/>
      <c r="L342" s="158"/>
      <c r="M342" s="163"/>
      <c r="T342" s="164"/>
      <c r="AT342" s="159" t="s">
        <v>230</v>
      </c>
      <c r="AU342" s="159" t="s">
        <v>85</v>
      </c>
      <c r="AV342" s="13" t="s">
        <v>85</v>
      </c>
      <c r="AW342" s="13" t="s">
        <v>36</v>
      </c>
      <c r="AX342" s="13" t="s">
        <v>83</v>
      </c>
      <c r="AY342" s="159" t="s">
        <v>218</v>
      </c>
    </row>
    <row r="343" spans="2:65" s="1" customFormat="1" ht="16.5" customHeight="1">
      <c r="B343" s="33"/>
      <c r="C343" s="133" t="s">
        <v>783</v>
      </c>
      <c r="D343" s="133" t="s">
        <v>220</v>
      </c>
      <c r="E343" s="134" t="s">
        <v>3536</v>
      </c>
      <c r="F343" s="135" t="s">
        <v>3537</v>
      </c>
      <c r="G343" s="136" t="s">
        <v>957</v>
      </c>
      <c r="H343" s="137">
        <v>1</v>
      </c>
      <c r="I343" s="138"/>
      <c r="J343" s="139">
        <f>ROUND(I343*H343,2)</f>
        <v>0</v>
      </c>
      <c r="K343" s="135" t="s">
        <v>19</v>
      </c>
      <c r="L343" s="33"/>
      <c r="M343" s="140" t="s">
        <v>19</v>
      </c>
      <c r="N343" s="141" t="s">
        <v>46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224</v>
      </c>
      <c r="AT343" s="144" t="s">
        <v>220</v>
      </c>
      <c r="AU343" s="144" t="s">
        <v>85</v>
      </c>
      <c r="AY343" s="18" t="s">
        <v>218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8" t="s">
        <v>83</v>
      </c>
      <c r="BK343" s="145">
        <f>ROUND(I343*H343,2)</f>
        <v>0</v>
      </c>
      <c r="BL343" s="18" t="s">
        <v>224</v>
      </c>
      <c r="BM343" s="144" t="s">
        <v>3538</v>
      </c>
    </row>
    <row r="344" spans="2:65" s="1" customFormat="1" ht="39">
      <c r="B344" s="33"/>
      <c r="D344" s="146" t="s">
        <v>226</v>
      </c>
      <c r="F344" s="147" t="s">
        <v>3539</v>
      </c>
      <c r="I344" s="148"/>
      <c r="L344" s="33"/>
      <c r="M344" s="149"/>
      <c r="T344" s="54"/>
      <c r="AT344" s="18" t="s">
        <v>226</v>
      </c>
      <c r="AU344" s="18" t="s">
        <v>85</v>
      </c>
    </row>
    <row r="345" spans="2:65" s="12" customFormat="1" ht="11.25">
      <c r="B345" s="152"/>
      <c r="D345" s="146" t="s">
        <v>230</v>
      </c>
      <c r="E345" s="153" t="s">
        <v>19</v>
      </c>
      <c r="F345" s="154" t="s">
        <v>231</v>
      </c>
      <c r="H345" s="153" t="s">
        <v>19</v>
      </c>
      <c r="I345" s="155"/>
      <c r="L345" s="152"/>
      <c r="M345" s="156"/>
      <c r="T345" s="157"/>
      <c r="AT345" s="153" t="s">
        <v>230</v>
      </c>
      <c r="AU345" s="153" t="s">
        <v>85</v>
      </c>
      <c r="AV345" s="12" t="s">
        <v>83</v>
      </c>
      <c r="AW345" s="12" t="s">
        <v>36</v>
      </c>
      <c r="AX345" s="12" t="s">
        <v>75</v>
      </c>
      <c r="AY345" s="153" t="s">
        <v>218</v>
      </c>
    </row>
    <row r="346" spans="2:65" s="13" customFormat="1" ht="11.25">
      <c r="B346" s="158"/>
      <c r="D346" s="146" t="s">
        <v>230</v>
      </c>
      <c r="E346" s="159" t="s">
        <v>19</v>
      </c>
      <c r="F346" s="160" t="s">
        <v>83</v>
      </c>
      <c r="H346" s="161">
        <v>1</v>
      </c>
      <c r="I346" s="162"/>
      <c r="L346" s="158"/>
      <c r="M346" s="163"/>
      <c r="T346" s="164"/>
      <c r="AT346" s="159" t="s">
        <v>230</v>
      </c>
      <c r="AU346" s="159" t="s">
        <v>85</v>
      </c>
      <c r="AV346" s="13" t="s">
        <v>85</v>
      </c>
      <c r="AW346" s="13" t="s">
        <v>36</v>
      </c>
      <c r="AX346" s="13" t="s">
        <v>83</v>
      </c>
      <c r="AY346" s="159" t="s">
        <v>218</v>
      </c>
    </row>
    <row r="347" spans="2:65" s="1" customFormat="1" ht="16.5" customHeight="1">
      <c r="B347" s="33"/>
      <c r="C347" s="133" t="s">
        <v>810</v>
      </c>
      <c r="D347" s="133" t="s">
        <v>220</v>
      </c>
      <c r="E347" s="134" t="s">
        <v>3540</v>
      </c>
      <c r="F347" s="135" t="s">
        <v>3541</v>
      </c>
      <c r="G347" s="136" t="s">
        <v>957</v>
      </c>
      <c r="H347" s="137">
        <v>1</v>
      </c>
      <c r="I347" s="138"/>
      <c r="J347" s="139">
        <f>ROUND(I347*H347,2)</f>
        <v>0</v>
      </c>
      <c r="K347" s="135" t="s">
        <v>19</v>
      </c>
      <c r="L347" s="33"/>
      <c r="M347" s="140" t="s">
        <v>19</v>
      </c>
      <c r="N347" s="141" t="s">
        <v>46</v>
      </c>
      <c r="P347" s="142">
        <f>O347*H347</f>
        <v>0</v>
      </c>
      <c r="Q347" s="142">
        <v>0</v>
      </c>
      <c r="R347" s="142">
        <f>Q347*H347</f>
        <v>0</v>
      </c>
      <c r="S347" s="142">
        <v>0</v>
      </c>
      <c r="T347" s="143">
        <f>S347*H347</f>
        <v>0</v>
      </c>
      <c r="AR347" s="144" t="s">
        <v>224</v>
      </c>
      <c r="AT347" s="144" t="s">
        <v>220</v>
      </c>
      <c r="AU347" s="144" t="s">
        <v>85</v>
      </c>
      <c r="AY347" s="18" t="s">
        <v>218</v>
      </c>
      <c r="BE347" s="145">
        <f>IF(N347="základní",J347,0)</f>
        <v>0</v>
      </c>
      <c r="BF347" s="145">
        <f>IF(N347="snížená",J347,0)</f>
        <v>0</v>
      </c>
      <c r="BG347" s="145">
        <f>IF(N347="zákl. přenesená",J347,0)</f>
        <v>0</v>
      </c>
      <c r="BH347" s="145">
        <f>IF(N347="sníž. přenesená",J347,0)</f>
        <v>0</v>
      </c>
      <c r="BI347" s="145">
        <f>IF(N347="nulová",J347,0)</f>
        <v>0</v>
      </c>
      <c r="BJ347" s="18" t="s">
        <v>83</v>
      </c>
      <c r="BK347" s="145">
        <f>ROUND(I347*H347,2)</f>
        <v>0</v>
      </c>
      <c r="BL347" s="18" t="s">
        <v>224</v>
      </c>
      <c r="BM347" s="144" t="s">
        <v>3542</v>
      </c>
    </row>
    <row r="348" spans="2:65" s="1" customFormat="1" ht="39">
      <c r="B348" s="33"/>
      <c r="D348" s="146" t="s">
        <v>226</v>
      </c>
      <c r="F348" s="147" t="s">
        <v>3543</v>
      </c>
      <c r="I348" s="148"/>
      <c r="L348" s="33"/>
      <c r="M348" s="149"/>
      <c r="T348" s="54"/>
      <c r="AT348" s="18" t="s">
        <v>226</v>
      </c>
      <c r="AU348" s="18" t="s">
        <v>85</v>
      </c>
    </row>
    <row r="349" spans="2:65" s="12" customFormat="1" ht="11.25">
      <c r="B349" s="152"/>
      <c r="D349" s="146" t="s">
        <v>230</v>
      </c>
      <c r="E349" s="153" t="s">
        <v>19</v>
      </c>
      <c r="F349" s="154" t="s">
        <v>231</v>
      </c>
      <c r="H349" s="153" t="s">
        <v>19</v>
      </c>
      <c r="I349" s="155"/>
      <c r="L349" s="152"/>
      <c r="M349" s="156"/>
      <c r="T349" s="157"/>
      <c r="AT349" s="153" t="s">
        <v>230</v>
      </c>
      <c r="AU349" s="153" t="s">
        <v>85</v>
      </c>
      <c r="AV349" s="12" t="s">
        <v>83</v>
      </c>
      <c r="AW349" s="12" t="s">
        <v>36</v>
      </c>
      <c r="AX349" s="12" t="s">
        <v>75</v>
      </c>
      <c r="AY349" s="153" t="s">
        <v>218</v>
      </c>
    </row>
    <row r="350" spans="2:65" s="13" customFormat="1" ht="11.25">
      <c r="B350" s="158"/>
      <c r="D350" s="146" t="s">
        <v>230</v>
      </c>
      <c r="E350" s="159" t="s">
        <v>19</v>
      </c>
      <c r="F350" s="160" t="s">
        <v>83</v>
      </c>
      <c r="H350" s="161">
        <v>1</v>
      </c>
      <c r="I350" s="162"/>
      <c r="L350" s="158"/>
      <c r="M350" s="163"/>
      <c r="T350" s="164"/>
      <c r="AT350" s="159" t="s">
        <v>230</v>
      </c>
      <c r="AU350" s="159" t="s">
        <v>85</v>
      </c>
      <c r="AV350" s="13" t="s">
        <v>85</v>
      </c>
      <c r="AW350" s="13" t="s">
        <v>36</v>
      </c>
      <c r="AX350" s="13" t="s">
        <v>83</v>
      </c>
      <c r="AY350" s="159" t="s">
        <v>218</v>
      </c>
    </row>
    <row r="351" spans="2:65" s="1" customFormat="1" ht="16.5" customHeight="1">
      <c r="B351" s="33"/>
      <c r="C351" s="133" t="s">
        <v>815</v>
      </c>
      <c r="D351" s="133" t="s">
        <v>220</v>
      </c>
      <c r="E351" s="134" t="s">
        <v>3544</v>
      </c>
      <c r="F351" s="135" t="s">
        <v>3545</v>
      </c>
      <c r="G351" s="136" t="s">
        <v>532</v>
      </c>
      <c r="H351" s="137">
        <v>24</v>
      </c>
      <c r="I351" s="138"/>
      <c r="J351" s="139">
        <f>ROUND(I351*H351,2)</f>
        <v>0</v>
      </c>
      <c r="K351" s="135" t="s">
        <v>19</v>
      </c>
      <c r="L351" s="33"/>
      <c r="M351" s="140" t="s">
        <v>19</v>
      </c>
      <c r="N351" s="141" t="s">
        <v>46</v>
      </c>
      <c r="P351" s="142">
        <f>O351*H351</f>
        <v>0</v>
      </c>
      <c r="Q351" s="142">
        <v>0.17488999999999999</v>
      </c>
      <c r="R351" s="142">
        <f>Q351*H351</f>
        <v>4.1973599999999998</v>
      </c>
      <c r="S351" s="142">
        <v>0</v>
      </c>
      <c r="T351" s="143">
        <f>S351*H351</f>
        <v>0</v>
      </c>
      <c r="AR351" s="144" t="s">
        <v>224</v>
      </c>
      <c r="AT351" s="144" t="s">
        <v>220</v>
      </c>
      <c r="AU351" s="144" t="s">
        <v>85</v>
      </c>
      <c r="AY351" s="18" t="s">
        <v>218</v>
      </c>
      <c r="BE351" s="145">
        <f>IF(N351="základní",J351,0)</f>
        <v>0</v>
      </c>
      <c r="BF351" s="145">
        <f>IF(N351="snížená",J351,0)</f>
        <v>0</v>
      </c>
      <c r="BG351" s="145">
        <f>IF(N351="zákl. přenesená",J351,0)</f>
        <v>0</v>
      </c>
      <c r="BH351" s="145">
        <f>IF(N351="sníž. přenesená",J351,0)</f>
        <v>0</v>
      </c>
      <c r="BI351" s="145">
        <f>IF(N351="nulová",J351,0)</f>
        <v>0</v>
      </c>
      <c r="BJ351" s="18" t="s">
        <v>83</v>
      </c>
      <c r="BK351" s="145">
        <f>ROUND(I351*H351,2)</f>
        <v>0</v>
      </c>
      <c r="BL351" s="18" t="s">
        <v>224</v>
      </c>
      <c r="BM351" s="144" t="s">
        <v>3546</v>
      </c>
    </row>
    <row r="352" spans="2:65" s="1" customFormat="1" ht="11.25">
      <c r="B352" s="33"/>
      <c r="D352" s="146" t="s">
        <v>226</v>
      </c>
      <c r="F352" s="147" t="s">
        <v>3547</v>
      </c>
      <c r="I352" s="148"/>
      <c r="L352" s="33"/>
      <c r="M352" s="149"/>
      <c r="T352" s="54"/>
      <c r="AT352" s="18" t="s">
        <v>226</v>
      </c>
      <c r="AU352" s="18" t="s">
        <v>85</v>
      </c>
    </row>
    <row r="353" spans="2:65" s="12" customFormat="1" ht="11.25">
      <c r="B353" s="152"/>
      <c r="D353" s="146" t="s">
        <v>230</v>
      </c>
      <c r="E353" s="153" t="s">
        <v>19</v>
      </c>
      <c r="F353" s="154" t="s">
        <v>3548</v>
      </c>
      <c r="H353" s="153" t="s">
        <v>19</v>
      </c>
      <c r="I353" s="155"/>
      <c r="L353" s="152"/>
      <c r="M353" s="156"/>
      <c r="T353" s="157"/>
      <c r="AT353" s="153" t="s">
        <v>230</v>
      </c>
      <c r="AU353" s="153" t="s">
        <v>85</v>
      </c>
      <c r="AV353" s="12" t="s">
        <v>83</v>
      </c>
      <c r="AW353" s="12" t="s">
        <v>36</v>
      </c>
      <c r="AX353" s="12" t="s">
        <v>75</v>
      </c>
      <c r="AY353" s="153" t="s">
        <v>218</v>
      </c>
    </row>
    <row r="354" spans="2:65" s="13" customFormat="1" ht="11.25">
      <c r="B354" s="158"/>
      <c r="D354" s="146" t="s">
        <v>230</v>
      </c>
      <c r="E354" s="159" t="s">
        <v>19</v>
      </c>
      <c r="F354" s="160" t="s">
        <v>445</v>
      </c>
      <c r="H354" s="161">
        <v>24</v>
      </c>
      <c r="I354" s="162"/>
      <c r="L354" s="158"/>
      <c r="M354" s="163"/>
      <c r="T354" s="164"/>
      <c r="AT354" s="159" t="s">
        <v>230</v>
      </c>
      <c r="AU354" s="159" t="s">
        <v>85</v>
      </c>
      <c r="AV354" s="13" t="s">
        <v>85</v>
      </c>
      <c r="AW354" s="13" t="s">
        <v>36</v>
      </c>
      <c r="AX354" s="13" t="s">
        <v>83</v>
      </c>
      <c r="AY354" s="159" t="s">
        <v>218</v>
      </c>
    </row>
    <row r="355" spans="2:65" s="1" customFormat="1" ht="16.5" customHeight="1">
      <c r="B355" s="33"/>
      <c r="C355" s="186" t="s">
        <v>818</v>
      </c>
      <c r="D355" s="186" t="s">
        <v>638</v>
      </c>
      <c r="E355" s="187" t="s">
        <v>3549</v>
      </c>
      <c r="F355" s="188" t="s">
        <v>3550</v>
      </c>
      <c r="G355" s="189" t="s">
        <v>532</v>
      </c>
      <c r="H355" s="190">
        <v>24</v>
      </c>
      <c r="I355" s="191"/>
      <c r="J355" s="192">
        <f>ROUND(I355*H355,2)</f>
        <v>0</v>
      </c>
      <c r="K355" s="188" t="s">
        <v>19</v>
      </c>
      <c r="L355" s="193"/>
      <c r="M355" s="194" t="s">
        <v>19</v>
      </c>
      <c r="N355" s="195" t="s">
        <v>46</v>
      </c>
      <c r="P355" s="142">
        <f>O355*H355</f>
        <v>0</v>
      </c>
      <c r="Q355" s="142">
        <v>0</v>
      </c>
      <c r="R355" s="142">
        <f>Q355*H355</f>
        <v>0</v>
      </c>
      <c r="S355" s="142">
        <v>0</v>
      </c>
      <c r="T355" s="143">
        <f>S355*H355</f>
        <v>0</v>
      </c>
      <c r="AR355" s="144" t="s">
        <v>301</v>
      </c>
      <c r="AT355" s="144" t="s">
        <v>638</v>
      </c>
      <c r="AU355" s="144" t="s">
        <v>85</v>
      </c>
      <c r="AY355" s="18" t="s">
        <v>218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8" t="s">
        <v>83</v>
      </c>
      <c r="BK355" s="145">
        <f>ROUND(I355*H355,2)</f>
        <v>0</v>
      </c>
      <c r="BL355" s="18" t="s">
        <v>224</v>
      </c>
      <c r="BM355" s="144" t="s">
        <v>3551</v>
      </c>
    </row>
    <row r="356" spans="2:65" s="1" customFormat="1" ht="11.25">
      <c r="B356" s="33"/>
      <c r="D356" s="146" t="s">
        <v>226</v>
      </c>
      <c r="F356" s="147" t="s">
        <v>3550</v>
      </c>
      <c r="I356" s="148"/>
      <c r="L356" s="33"/>
      <c r="M356" s="149"/>
      <c r="T356" s="54"/>
      <c r="AT356" s="18" t="s">
        <v>226</v>
      </c>
      <c r="AU356" s="18" t="s">
        <v>85</v>
      </c>
    </row>
    <row r="357" spans="2:65" s="13" customFormat="1" ht="11.25">
      <c r="B357" s="158"/>
      <c r="D357" s="146" t="s">
        <v>230</v>
      </c>
      <c r="E357" s="159" t="s">
        <v>19</v>
      </c>
      <c r="F357" s="160" t="s">
        <v>445</v>
      </c>
      <c r="H357" s="161">
        <v>24</v>
      </c>
      <c r="I357" s="162"/>
      <c r="L357" s="158"/>
      <c r="M357" s="163"/>
      <c r="T357" s="164"/>
      <c r="AT357" s="159" t="s">
        <v>230</v>
      </c>
      <c r="AU357" s="159" t="s">
        <v>85</v>
      </c>
      <c r="AV357" s="13" t="s">
        <v>85</v>
      </c>
      <c r="AW357" s="13" t="s">
        <v>36</v>
      </c>
      <c r="AX357" s="13" t="s">
        <v>83</v>
      </c>
      <c r="AY357" s="159" t="s">
        <v>218</v>
      </c>
    </row>
    <row r="358" spans="2:65" s="1" customFormat="1" ht="16.5" customHeight="1">
      <c r="B358" s="33"/>
      <c r="C358" s="186" t="s">
        <v>823</v>
      </c>
      <c r="D358" s="186" t="s">
        <v>638</v>
      </c>
      <c r="E358" s="187" t="s">
        <v>3552</v>
      </c>
      <c r="F358" s="188" t="s">
        <v>3553</v>
      </c>
      <c r="G358" s="189" t="s">
        <v>532</v>
      </c>
      <c r="H358" s="190">
        <v>9</v>
      </c>
      <c r="I358" s="191"/>
      <c r="J358" s="192">
        <f>ROUND(I358*H358,2)</f>
        <v>0</v>
      </c>
      <c r="K358" s="188" t="s">
        <v>19</v>
      </c>
      <c r="L358" s="193"/>
      <c r="M358" s="194" t="s">
        <v>19</v>
      </c>
      <c r="N358" s="195" t="s">
        <v>46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301</v>
      </c>
      <c r="AT358" s="144" t="s">
        <v>638</v>
      </c>
      <c r="AU358" s="144" t="s">
        <v>85</v>
      </c>
      <c r="AY358" s="18" t="s">
        <v>218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8" t="s">
        <v>83</v>
      </c>
      <c r="BK358" s="145">
        <f>ROUND(I358*H358,2)</f>
        <v>0</v>
      </c>
      <c r="BL358" s="18" t="s">
        <v>224</v>
      </c>
      <c r="BM358" s="144" t="s">
        <v>3554</v>
      </c>
    </row>
    <row r="359" spans="2:65" s="1" customFormat="1" ht="11.25">
      <c r="B359" s="33"/>
      <c r="D359" s="146" t="s">
        <v>226</v>
      </c>
      <c r="F359" s="147" t="s">
        <v>3555</v>
      </c>
      <c r="I359" s="148"/>
      <c r="L359" s="33"/>
      <c r="M359" s="149"/>
      <c r="T359" s="54"/>
      <c r="AT359" s="18" t="s">
        <v>226</v>
      </c>
      <c r="AU359" s="18" t="s">
        <v>85</v>
      </c>
    </row>
    <row r="360" spans="2:65" s="12" customFormat="1" ht="11.25">
      <c r="B360" s="152"/>
      <c r="D360" s="146" t="s">
        <v>230</v>
      </c>
      <c r="E360" s="153" t="s">
        <v>19</v>
      </c>
      <c r="F360" s="154" t="s">
        <v>3548</v>
      </c>
      <c r="H360" s="153" t="s">
        <v>19</v>
      </c>
      <c r="I360" s="155"/>
      <c r="L360" s="152"/>
      <c r="M360" s="156"/>
      <c r="T360" s="157"/>
      <c r="AT360" s="153" t="s">
        <v>230</v>
      </c>
      <c r="AU360" s="153" t="s">
        <v>85</v>
      </c>
      <c r="AV360" s="12" t="s">
        <v>83</v>
      </c>
      <c r="AW360" s="12" t="s">
        <v>36</v>
      </c>
      <c r="AX360" s="12" t="s">
        <v>75</v>
      </c>
      <c r="AY360" s="153" t="s">
        <v>218</v>
      </c>
    </row>
    <row r="361" spans="2:65" s="13" customFormat="1" ht="11.25">
      <c r="B361" s="158"/>
      <c r="D361" s="146" t="s">
        <v>230</v>
      </c>
      <c r="E361" s="159" t="s">
        <v>19</v>
      </c>
      <c r="F361" s="160" t="s">
        <v>310</v>
      </c>
      <c r="H361" s="161">
        <v>9</v>
      </c>
      <c r="I361" s="162"/>
      <c r="L361" s="158"/>
      <c r="M361" s="163"/>
      <c r="T361" s="164"/>
      <c r="AT361" s="159" t="s">
        <v>230</v>
      </c>
      <c r="AU361" s="159" t="s">
        <v>85</v>
      </c>
      <c r="AV361" s="13" t="s">
        <v>85</v>
      </c>
      <c r="AW361" s="13" t="s">
        <v>36</v>
      </c>
      <c r="AX361" s="13" t="s">
        <v>83</v>
      </c>
      <c r="AY361" s="159" t="s">
        <v>218</v>
      </c>
    </row>
    <row r="362" spans="2:65" s="1" customFormat="1" ht="21.75" customHeight="1">
      <c r="B362" s="33"/>
      <c r="C362" s="133" t="s">
        <v>827</v>
      </c>
      <c r="D362" s="133" t="s">
        <v>220</v>
      </c>
      <c r="E362" s="134" t="s">
        <v>3556</v>
      </c>
      <c r="F362" s="135" t="s">
        <v>3557</v>
      </c>
      <c r="G362" s="136" t="s">
        <v>532</v>
      </c>
      <c r="H362" s="137">
        <v>11</v>
      </c>
      <c r="I362" s="138"/>
      <c r="J362" s="139">
        <f>ROUND(I362*H362,2)</f>
        <v>0</v>
      </c>
      <c r="K362" s="135" t="s">
        <v>19</v>
      </c>
      <c r="L362" s="33"/>
      <c r="M362" s="140" t="s">
        <v>19</v>
      </c>
      <c r="N362" s="141" t="s">
        <v>46</v>
      </c>
      <c r="P362" s="142">
        <f>O362*H362</f>
        <v>0</v>
      </c>
      <c r="Q362" s="142">
        <v>0</v>
      </c>
      <c r="R362" s="142">
        <f>Q362*H362</f>
        <v>0</v>
      </c>
      <c r="S362" s="142">
        <v>0</v>
      </c>
      <c r="T362" s="143">
        <f>S362*H362</f>
        <v>0</v>
      </c>
      <c r="AR362" s="144" t="s">
        <v>224</v>
      </c>
      <c r="AT362" s="144" t="s">
        <v>220</v>
      </c>
      <c r="AU362" s="144" t="s">
        <v>85</v>
      </c>
      <c r="AY362" s="18" t="s">
        <v>218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8" t="s">
        <v>83</v>
      </c>
      <c r="BK362" s="145">
        <f>ROUND(I362*H362,2)</f>
        <v>0</v>
      </c>
      <c r="BL362" s="18" t="s">
        <v>224</v>
      </c>
      <c r="BM362" s="144" t="s">
        <v>3558</v>
      </c>
    </row>
    <row r="363" spans="2:65" s="1" customFormat="1" ht="29.25">
      <c r="B363" s="33"/>
      <c r="D363" s="146" t="s">
        <v>226</v>
      </c>
      <c r="F363" s="147" t="s">
        <v>3559</v>
      </c>
      <c r="I363" s="148"/>
      <c r="L363" s="33"/>
      <c r="M363" s="149"/>
      <c r="T363" s="54"/>
      <c r="AT363" s="18" t="s">
        <v>226</v>
      </c>
      <c r="AU363" s="18" t="s">
        <v>85</v>
      </c>
    </row>
    <row r="364" spans="2:65" s="12" customFormat="1" ht="11.25">
      <c r="B364" s="152"/>
      <c r="D364" s="146" t="s">
        <v>230</v>
      </c>
      <c r="E364" s="153" t="s">
        <v>19</v>
      </c>
      <c r="F364" s="154" t="s">
        <v>3548</v>
      </c>
      <c r="H364" s="153" t="s">
        <v>19</v>
      </c>
      <c r="I364" s="155"/>
      <c r="L364" s="152"/>
      <c r="M364" s="156"/>
      <c r="T364" s="157"/>
      <c r="AT364" s="153" t="s">
        <v>230</v>
      </c>
      <c r="AU364" s="153" t="s">
        <v>85</v>
      </c>
      <c r="AV364" s="12" t="s">
        <v>83</v>
      </c>
      <c r="AW364" s="12" t="s">
        <v>36</v>
      </c>
      <c r="AX364" s="12" t="s">
        <v>75</v>
      </c>
      <c r="AY364" s="153" t="s">
        <v>218</v>
      </c>
    </row>
    <row r="365" spans="2:65" s="13" customFormat="1" ht="11.25">
      <c r="B365" s="158"/>
      <c r="D365" s="146" t="s">
        <v>230</v>
      </c>
      <c r="E365" s="159" t="s">
        <v>19</v>
      </c>
      <c r="F365" s="160" t="s">
        <v>339</v>
      </c>
      <c r="H365" s="161">
        <v>11</v>
      </c>
      <c r="I365" s="162"/>
      <c r="L365" s="158"/>
      <c r="M365" s="163"/>
      <c r="T365" s="164"/>
      <c r="AT365" s="159" t="s">
        <v>230</v>
      </c>
      <c r="AU365" s="159" t="s">
        <v>85</v>
      </c>
      <c r="AV365" s="13" t="s">
        <v>85</v>
      </c>
      <c r="AW365" s="13" t="s">
        <v>36</v>
      </c>
      <c r="AX365" s="13" t="s">
        <v>83</v>
      </c>
      <c r="AY365" s="159" t="s">
        <v>218</v>
      </c>
    </row>
    <row r="366" spans="2:65" s="1" customFormat="1" ht="16.5" customHeight="1">
      <c r="B366" s="33"/>
      <c r="C366" s="186" t="s">
        <v>831</v>
      </c>
      <c r="D366" s="186" t="s">
        <v>638</v>
      </c>
      <c r="E366" s="187" t="s">
        <v>3560</v>
      </c>
      <c r="F366" s="188" t="s">
        <v>3561</v>
      </c>
      <c r="G366" s="189" t="s">
        <v>532</v>
      </c>
      <c r="H366" s="190">
        <v>11</v>
      </c>
      <c r="I366" s="191"/>
      <c r="J366" s="192">
        <f>ROUND(I366*H366,2)</f>
        <v>0</v>
      </c>
      <c r="K366" s="188" t="s">
        <v>223</v>
      </c>
      <c r="L366" s="193"/>
      <c r="M366" s="194" t="s">
        <v>19</v>
      </c>
      <c r="N366" s="195" t="s">
        <v>46</v>
      </c>
      <c r="P366" s="142">
        <f>O366*H366</f>
        <v>0</v>
      </c>
      <c r="Q366" s="142">
        <v>3.2000000000000002E-3</v>
      </c>
      <c r="R366" s="142">
        <f>Q366*H366</f>
        <v>3.5200000000000002E-2</v>
      </c>
      <c r="S366" s="142">
        <v>0</v>
      </c>
      <c r="T366" s="143">
        <f>S366*H366</f>
        <v>0</v>
      </c>
      <c r="AR366" s="144" t="s">
        <v>301</v>
      </c>
      <c r="AT366" s="144" t="s">
        <v>638</v>
      </c>
      <c r="AU366" s="144" t="s">
        <v>85</v>
      </c>
      <c r="AY366" s="18" t="s">
        <v>218</v>
      </c>
      <c r="BE366" s="145">
        <f>IF(N366="základní",J366,0)</f>
        <v>0</v>
      </c>
      <c r="BF366" s="145">
        <f>IF(N366="snížená",J366,0)</f>
        <v>0</v>
      </c>
      <c r="BG366" s="145">
        <f>IF(N366="zákl. přenesená",J366,0)</f>
        <v>0</v>
      </c>
      <c r="BH366" s="145">
        <f>IF(N366="sníž. přenesená",J366,0)</f>
        <v>0</v>
      </c>
      <c r="BI366" s="145">
        <f>IF(N366="nulová",J366,0)</f>
        <v>0</v>
      </c>
      <c r="BJ366" s="18" t="s">
        <v>83</v>
      </c>
      <c r="BK366" s="145">
        <f>ROUND(I366*H366,2)</f>
        <v>0</v>
      </c>
      <c r="BL366" s="18" t="s">
        <v>224</v>
      </c>
      <c r="BM366" s="144" t="s">
        <v>3562</v>
      </c>
    </row>
    <row r="367" spans="2:65" s="1" customFormat="1" ht="11.25">
      <c r="B367" s="33"/>
      <c r="D367" s="146" t="s">
        <v>226</v>
      </c>
      <c r="F367" s="147" t="s">
        <v>3561</v>
      </c>
      <c r="I367" s="148"/>
      <c r="L367" s="33"/>
      <c r="M367" s="149"/>
      <c r="T367" s="54"/>
      <c r="AT367" s="18" t="s">
        <v>226</v>
      </c>
      <c r="AU367" s="18" t="s">
        <v>85</v>
      </c>
    </row>
    <row r="368" spans="2:65" s="12" customFormat="1" ht="11.25">
      <c r="B368" s="152"/>
      <c r="D368" s="146" t="s">
        <v>230</v>
      </c>
      <c r="E368" s="153" t="s">
        <v>19</v>
      </c>
      <c r="F368" s="154" t="s">
        <v>3548</v>
      </c>
      <c r="H368" s="153" t="s">
        <v>19</v>
      </c>
      <c r="I368" s="155"/>
      <c r="L368" s="152"/>
      <c r="M368" s="156"/>
      <c r="T368" s="157"/>
      <c r="AT368" s="153" t="s">
        <v>230</v>
      </c>
      <c r="AU368" s="153" t="s">
        <v>85</v>
      </c>
      <c r="AV368" s="12" t="s">
        <v>83</v>
      </c>
      <c r="AW368" s="12" t="s">
        <v>36</v>
      </c>
      <c r="AX368" s="12" t="s">
        <v>75</v>
      </c>
      <c r="AY368" s="153" t="s">
        <v>218</v>
      </c>
    </row>
    <row r="369" spans="2:65" s="13" customFormat="1" ht="11.25">
      <c r="B369" s="158"/>
      <c r="D369" s="146" t="s">
        <v>230</v>
      </c>
      <c r="E369" s="159" t="s">
        <v>19</v>
      </c>
      <c r="F369" s="160" t="s">
        <v>339</v>
      </c>
      <c r="H369" s="161">
        <v>11</v>
      </c>
      <c r="I369" s="162"/>
      <c r="L369" s="158"/>
      <c r="M369" s="163"/>
      <c r="T369" s="164"/>
      <c r="AT369" s="159" t="s">
        <v>230</v>
      </c>
      <c r="AU369" s="159" t="s">
        <v>85</v>
      </c>
      <c r="AV369" s="13" t="s">
        <v>85</v>
      </c>
      <c r="AW369" s="13" t="s">
        <v>36</v>
      </c>
      <c r="AX369" s="13" t="s">
        <v>83</v>
      </c>
      <c r="AY369" s="159" t="s">
        <v>218</v>
      </c>
    </row>
    <row r="370" spans="2:65" s="1" customFormat="1" ht="16.5" customHeight="1">
      <c r="B370" s="33"/>
      <c r="C370" s="186" t="s">
        <v>833</v>
      </c>
      <c r="D370" s="186" t="s">
        <v>638</v>
      </c>
      <c r="E370" s="187" t="s">
        <v>3563</v>
      </c>
      <c r="F370" s="188" t="s">
        <v>3564</v>
      </c>
      <c r="G370" s="189" t="s">
        <v>532</v>
      </c>
      <c r="H370" s="190">
        <v>4</v>
      </c>
      <c r="I370" s="191"/>
      <c r="J370" s="192">
        <f>ROUND(I370*H370,2)</f>
        <v>0</v>
      </c>
      <c r="K370" s="188" t="s">
        <v>19</v>
      </c>
      <c r="L370" s="193"/>
      <c r="M370" s="194" t="s">
        <v>19</v>
      </c>
      <c r="N370" s="195" t="s">
        <v>46</v>
      </c>
      <c r="P370" s="142">
        <f>O370*H370</f>
        <v>0</v>
      </c>
      <c r="Q370" s="142">
        <v>0</v>
      </c>
      <c r="R370" s="142">
        <f>Q370*H370</f>
        <v>0</v>
      </c>
      <c r="S370" s="142">
        <v>0</v>
      </c>
      <c r="T370" s="143">
        <f>S370*H370</f>
        <v>0</v>
      </c>
      <c r="AR370" s="144" t="s">
        <v>301</v>
      </c>
      <c r="AT370" s="144" t="s">
        <v>638</v>
      </c>
      <c r="AU370" s="144" t="s">
        <v>85</v>
      </c>
      <c r="AY370" s="18" t="s">
        <v>218</v>
      </c>
      <c r="BE370" s="145">
        <f>IF(N370="základní",J370,0)</f>
        <v>0</v>
      </c>
      <c r="BF370" s="145">
        <f>IF(N370="snížená",J370,0)</f>
        <v>0</v>
      </c>
      <c r="BG370" s="145">
        <f>IF(N370="zákl. přenesená",J370,0)</f>
        <v>0</v>
      </c>
      <c r="BH370" s="145">
        <f>IF(N370="sníž. přenesená",J370,0)</f>
        <v>0</v>
      </c>
      <c r="BI370" s="145">
        <f>IF(N370="nulová",J370,0)</f>
        <v>0</v>
      </c>
      <c r="BJ370" s="18" t="s">
        <v>83</v>
      </c>
      <c r="BK370" s="145">
        <f>ROUND(I370*H370,2)</f>
        <v>0</v>
      </c>
      <c r="BL370" s="18" t="s">
        <v>224</v>
      </c>
      <c r="BM370" s="144" t="s">
        <v>3565</v>
      </c>
    </row>
    <row r="371" spans="2:65" s="1" customFormat="1" ht="11.25">
      <c r="B371" s="33"/>
      <c r="D371" s="146" t="s">
        <v>226</v>
      </c>
      <c r="F371" s="147" t="s">
        <v>3566</v>
      </c>
      <c r="I371" s="148"/>
      <c r="L371" s="33"/>
      <c r="M371" s="149"/>
      <c r="T371" s="54"/>
      <c r="AT371" s="18" t="s">
        <v>226</v>
      </c>
      <c r="AU371" s="18" t="s">
        <v>85</v>
      </c>
    </row>
    <row r="372" spans="2:65" s="12" customFormat="1" ht="11.25">
      <c r="B372" s="152"/>
      <c r="D372" s="146" t="s">
        <v>230</v>
      </c>
      <c r="E372" s="153" t="s">
        <v>19</v>
      </c>
      <c r="F372" s="154" t="s">
        <v>3548</v>
      </c>
      <c r="H372" s="153" t="s">
        <v>19</v>
      </c>
      <c r="I372" s="155"/>
      <c r="L372" s="152"/>
      <c r="M372" s="156"/>
      <c r="T372" s="157"/>
      <c r="AT372" s="153" t="s">
        <v>230</v>
      </c>
      <c r="AU372" s="153" t="s">
        <v>85</v>
      </c>
      <c r="AV372" s="12" t="s">
        <v>83</v>
      </c>
      <c r="AW372" s="12" t="s">
        <v>36</v>
      </c>
      <c r="AX372" s="12" t="s">
        <v>75</v>
      </c>
      <c r="AY372" s="153" t="s">
        <v>218</v>
      </c>
    </row>
    <row r="373" spans="2:65" s="13" customFormat="1" ht="11.25">
      <c r="B373" s="158"/>
      <c r="D373" s="146" t="s">
        <v>230</v>
      </c>
      <c r="E373" s="159" t="s">
        <v>19</v>
      </c>
      <c r="F373" s="160" t="s">
        <v>224</v>
      </c>
      <c r="H373" s="161">
        <v>4</v>
      </c>
      <c r="I373" s="162"/>
      <c r="L373" s="158"/>
      <c r="M373" s="163"/>
      <c r="T373" s="164"/>
      <c r="AT373" s="159" t="s">
        <v>230</v>
      </c>
      <c r="AU373" s="159" t="s">
        <v>85</v>
      </c>
      <c r="AV373" s="13" t="s">
        <v>85</v>
      </c>
      <c r="AW373" s="13" t="s">
        <v>36</v>
      </c>
      <c r="AX373" s="13" t="s">
        <v>83</v>
      </c>
      <c r="AY373" s="159" t="s">
        <v>218</v>
      </c>
    </row>
    <row r="374" spans="2:65" s="1" customFormat="1" ht="16.5" customHeight="1">
      <c r="B374" s="33"/>
      <c r="C374" s="133" t="s">
        <v>839</v>
      </c>
      <c r="D374" s="133" t="s">
        <v>220</v>
      </c>
      <c r="E374" s="134" t="s">
        <v>3567</v>
      </c>
      <c r="F374" s="135" t="s">
        <v>3568</v>
      </c>
      <c r="G374" s="136" t="s">
        <v>157</v>
      </c>
      <c r="H374" s="137">
        <v>94.9</v>
      </c>
      <c r="I374" s="138"/>
      <c r="J374" s="139">
        <f>ROUND(I374*H374,2)</f>
        <v>0</v>
      </c>
      <c r="K374" s="135" t="s">
        <v>223</v>
      </c>
      <c r="L374" s="33"/>
      <c r="M374" s="140" t="s">
        <v>19</v>
      </c>
      <c r="N374" s="141" t="s">
        <v>46</v>
      </c>
      <c r="P374" s="142">
        <f>O374*H374</f>
        <v>0</v>
      </c>
      <c r="Q374" s="142">
        <v>0</v>
      </c>
      <c r="R374" s="142">
        <f>Q374*H374</f>
        <v>0</v>
      </c>
      <c r="S374" s="142">
        <v>0</v>
      </c>
      <c r="T374" s="143">
        <f>S374*H374</f>
        <v>0</v>
      </c>
      <c r="AR374" s="144" t="s">
        <v>224</v>
      </c>
      <c r="AT374" s="144" t="s">
        <v>220</v>
      </c>
      <c r="AU374" s="144" t="s">
        <v>85</v>
      </c>
      <c r="AY374" s="18" t="s">
        <v>218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8" t="s">
        <v>83</v>
      </c>
      <c r="BK374" s="145">
        <f>ROUND(I374*H374,2)</f>
        <v>0</v>
      </c>
      <c r="BL374" s="18" t="s">
        <v>224</v>
      </c>
      <c r="BM374" s="144" t="s">
        <v>3569</v>
      </c>
    </row>
    <row r="375" spans="2:65" s="1" customFormat="1" ht="11.25">
      <c r="B375" s="33"/>
      <c r="D375" s="146" t="s">
        <v>226</v>
      </c>
      <c r="F375" s="147" t="s">
        <v>3570</v>
      </c>
      <c r="I375" s="148"/>
      <c r="L375" s="33"/>
      <c r="M375" s="149"/>
      <c r="T375" s="54"/>
      <c r="AT375" s="18" t="s">
        <v>226</v>
      </c>
      <c r="AU375" s="18" t="s">
        <v>85</v>
      </c>
    </row>
    <row r="376" spans="2:65" s="1" customFormat="1" ht="11.25">
      <c r="B376" s="33"/>
      <c r="D376" s="150" t="s">
        <v>228</v>
      </c>
      <c r="F376" s="151" t="s">
        <v>3571</v>
      </c>
      <c r="I376" s="148"/>
      <c r="L376" s="33"/>
      <c r="M376" s="149"/>
      <c r="T376" s="54"/>
      <c r="AT376" s="18" t="s">
        <v>228</v>
      </c>
      <c r="AU376" s="18" t="s">
        <v>85</v>
      </c>
    </row>
    <row r="377" spans="2:65" s="12" customFormat="1" ht="11.25">
      <c r="B377" s="152"/>
      <c r="D377" s="146" t="s">
        <v>230</v>
      </c>
      <c r="E377" s="153" t="s">
        <v>19</v>
      </c>
      <c r="F377" s="154" t="s">
        <v>3548</v>
      </c>
      <c r="H377" s="153" t="s">
        <v>19</v>
      </c>
      <c r="I377" s="155"/>
      <c r="L377" s="152"/>
      <c r="M377" s="156"/>
      <c r="T377" s="157"/>
      <c r="AT377" s="153" t="s">
        <v>230</v>
      </c>
      <c r="AU377" s="153" t="s">
        <v>85</v>
      </c>
      <c r="AV377" s="12" t="s">
        <v>83</v>
      </c>
      <c r="AW377" s="12" t="s">
        <v>36</v>
      </c>
      <c r="AX377" s="12" t="s">
        <v>75</v>
      </c>
      <c r="AY377" s="153" t="s">
        <v>218</v>
      </c>
    </row>
    <row r="378" spans="2:65" s="13" customFormat="1" ht="11.25">
      <c r="B378" s="158"/>
      <c r="D378" s="146" t="s">
        <v>230</v>
      </c>
      <c r="E378" s="159" t="s">
        <v>3359</v>
      </c>
      <c r="F378" s="160" t="s">
        <v>3572</v>
      </c>
      <c r="H378" s="161">
        <v>94.9</v>
      </c>
      <c r="I378" s="162"/>
      <c r="L378" s="158"/>
      <c r="M378" s="163"/>
      <c r="T378" s="164"/>
      <c r="AT378" s="159" t="s">
        <v>230</v>
      </c>
      <c r="AU378" s="159" t="s">
        <v>85</v>
      </c>
      <c r="AV378" s="13" t="s">
        <v>85</v>
      </c>
      <c r="AW378" s="13" t="s">
        <v>36</v>
      </c>
      <c r="AX378" s="13" t="s">
        <v>83</v>
      </c>
      <c r="AY378" s="159" t="s">
        <v>218</v>
      </c>
    </row>
    <row r="379" spans="2:65" s="1" customFormat="1" ht="16.5" customHeight="1">
      <c r="B379" s="33"/>
      <c r="C379" s="186" t="s">
        <v>845</v>
      </c>
      <c r="D379" s="186" t="s">
        <v>638</v>
      </c>
      <c r="E379" s="187" t="s">
        <v>3573</v>
      </c>
      <c r="F379" s="188" t="s">
        <v>3574</v>
      </c>
      <c r="G379" s="189" t="s">
        <v>157</v>
      </c>
      <c r="H379" s="190">
        <v>94.9</v>
      </c>
      <c r="I379" s="191"/>
      <c r="J379" s="192">
        <f>ROUND(I379*H379,2)</f>
        <v>0</v>
      </c>
      <c r="K379" s="188" t="s">
        <v>223</v>
      </c>
      <c r="L379" s="193"/>
      <c r="M379" s="194" t="s">
        <v>19</v>
      </c>
      <c r="N379" s="195" t="s">
        <v>46</v>
      </c>
      <c r="P379" s="142">
        <f>O379*H379</f>
        <v>0</v>
      </c>
      <c r="Q379" s="142">
        <v>1.31E-3</v>
      </c>
      <c r="R379" s="142">
        <f>Q379*H379</f>
        <v>0.124319</v>
      </c>
      <c r="S379" s="142">
        <v>0</v>
      </c>
      <c r="T379" s="143">
        <f>S379*H379</f>
        <v>0</v>
      </c>
      <c r="AR379" s="144" t="s">
        <v>301</v>
      </c>
      <c r="AT379" s="144" t="s">
        <v>638</v>
      </c>
      <c r="AU379" s="144" t="s">
        <v>85</v>
      </c>
      <c r="AY379" s="18" t="s">
        <v>218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8" t="s">
        <v>83</v>
      </c>
      <c r="BK379" s="145">
        <f>ROUND(I379*H379,2)</f>
        <v>0</v>
      </c>
      <c r="BL379" s="18" t="s">
        <v>224</v>
      </c>
      <c r="BM379" s="144" t="s">
        <v>3575</v>
      </c>
    </row>
    <row r="380" spans="2:65" s="1" customFormat="1" ht="11.25">
      <c r="B380" s="33"/>
      <c r="D380" s="146" t="s">
        <v>226</v>
      </c>
      <c r="F380" s="147" t="s">
        <v>3574</v>
      </c>
      <c r="I380" s="148"/>
      <c r="L380" s="33"/>
      <c r="M380" s="149"/>
      <c r="T380" s="54"/>
      <c r="AT380" s="18" t="s">
        <v>226</v>
      </c>
      <c r="AU380" s="18" t="s">
        <v>85</v>
      </c>
    </row>
    <row r="381" spans="2:65" s="13" customFormat="1" ht="11.25">
      <c r="B381" s="158"/>
      <c r="D381" s="146" t="s">
        <v>230</v>
      </c>
      <c r="E381" s="159" t="s">
        <v>19</v>
      </c>
      <c r="F381" s="160" t="s">
        <v>3359</v>
      </c>
      <c r="H381" s="161">
        <v>94.9</v>
      </c>
      <c r="I381" s="162"/>
      <c r="L381" s="158"/>
      <c r="M381" s="163"/>
      <c r="T381" s="164"/>
      <c r="AT381" s="159" t="s">
        <v>230</v>
      </c>
      <c r="AU381" s="159" t="s">
        <v>85</v>
      </c>
      <c r="AV381" s="13" t="s">
        <v>85</v>
      </c>
      <c r="AW381" s="13" t="s">
        <v>36</v>
      </c>
      <c r="AX381" s="13" t="s">
        <v>83</v>
      </c>
      <c r="AY381" s="159" t="s">
        <v>218</v>
      </c>
    </row>
    <row r="382" spans="2:65" s="1" customFormat="1" ht="11.25">
      <c r="B382" s="33"/>
      <c r="D382" s="146" t="s">
        <v>247</v>
      </c>
      <c r="F382" s="172" t="s">
        <v>3576</v>
      </c>
      <c r="L382" s="33"/>
      <c r="M382" s="149"/>
      <c r="T382" s="54"/>
      <c r="AU382" s="18" t="s">
        <v>85</v>
      </c>
    </row>
    <row r="383" spans="2:65" s="1" customFormat="1" ht="11.25">
      <c r="B383" s="33"/>
      <c r="D383" s="146" t="s">
        <v>247</v>
      </c>
      <c r="F383" s="173" t="s">
        <v>3548</v>
      </c>
      <c r="H383" s="174">
        <v>0</v>
      </c>
      <c r="L383" s="33"/>
      <c r="M383" s="149"/>
      <c r="T383" s="54"/>
      <c r="AU383" s="18" t="s">
        <v>85</v>
      </c>
    </row>
    <row r="384" spans="2:65" s="1" customFormat="1" ht="11.25">
      <c r="B384" s="33"/>
      <c r="D384" s="146" t="s">
        <v>247</v>
      </c>
      <c r="F384" s="173" t="s">
        <v>3572</v>
      </c>
      <c r="H384" s="174">
        <v>94.9</v>
      </c>
      <c r="L384" s="33"/>
      <c r="M384" s="149"/>
      <c r="T384" s="54"/>
      <c r="AU384" s="18" t="s">
        <v>85</v>
      </c>
    </row>
    <row r="385" spans="2:65" s="1" customFormat="1" ht="16.5" customHeight="1">
      <c r="B385" s="33"/>
      <c r="C385" s="133" t="s">
        <v>852</v>
      </c>
      <c r="D385" s="133" t="s">
        <v>220</v>
      </c>
      <c r="E385" s="134" t="s">
        <v>3577</v>
      </c>
      <c r="F385" s="135" t="s">
        <v>3578</v>
      </c>
      <c r="G385" s="136" t="s">
        <v>157</v>
      </c>
      <c r="H385" s="137">
        <v>189.8</v>
      </c>
      <c r="I385" s="138"/>
      <c r="J385" s="139">
        <f>ROUND(I385*H385,2)</f>
        <v>0</v>
      </c>
      <c r="K385" s="135" t="s">
        <v>223</v>
      </c>
      <c r="L385" s="33"/>
      <c r="M385" s="140" t="s">
        <v>19</v>
      </c>
      <c r="N385" s="141" t="s">
        <v>46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224</v>
      </c>
      <c r="AT385" s="144" t="s">
        <v>220</v>
      </c>
      <c r="AU385" s="144" t="s">
        <v>85</v>
      </c>
      <c r="AY385" s="18" t="s">
        <v>218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8" t="s">
        <v>83</v>
      </c>
      <c r="BK385" s="145">
        <f>ROUND(I385*H385,2)</f>
        <v>0</v>
      </c>
      <c r="BL385" s="18" t="s">
        <v>224</v>
      </c>
      <c r="BM385" s="144" t="s">
        <v>3579</v>
      </c>
    </row>
    <row r="386" spans="2:65" s="1" customFormat="1" ht="11.25">
      <c r="B386" s="33"/>
      <c r="D386" s="146" t="s">
        <v>226</v>
      </c>
      <c r="F386" s="147" t="s">
        <v>3580</v>
      </c>
      <c r="I386" s="148"/>
      <c r="L386" s="33"/>
      <c r="M386" s="149"/>
      <c r="T386" s="54"/>
      <c r="AT386" s="18" t="s">
        <v>226</v>
      </c>
      <c r="AU386" s="18" t="s">
        <v>85</v>
      </c>
    </row>
    <row r="387" spans="2:65" s="1" customFormat="1" ht="11.25">
      <c r="B387" s="33"/>
      <c r="D387" s="150" t="s">
        <v>228</v>
      </c>
      <c r="F387" s="151" t="s">
        <v>3581</v>
      </c>
      <c r="I387" s="148"/>
      <c r="L387" s="33"/>
      <c r="M387" s="149"/>
      <c r="T387" s="54"/>
      <c r="AT387" s="18" t="s">
        <v>228</v>
      </c>
      <c r="AU387" s="18" t="s">
        <v>85</v>
      </c>
    </row>
    <row r="388" spans="2:65" s="13" customFormat="1" ht="11.25">
      <c r="B388" s="158"/>
      <c r="D388" s="146" t="s">
        <v>230</v>
      </c>
      <c r="E388" s="159" t="s">
        <v>19</v>
      </c>
      <c r="F388" s="160" t="s">
        <v>3582</v>
      </c>
      <c r="H388" s="161">
        <v>189.8</v>
      </c>
      <c r="I388" s="162"/>
      <c r="L388" s="158"/>
      <c r="M388" s="163"/>
      <c r="T388" s="164"/>
      <c r="AT388" s="159" t="s">
        <v>230</v>
      </c>
      <c r="AU388" s="159" t="s">
        <v>85</v>
      </c>
      <c r="AV388" s="13" t="s">
        <v>85</v>
      </c>
      <c r="AW388" s="13" t="s">
        <v>36</v>
      </c>
      <c r="AX388" s="13" t="s">
        <v>83</v>
      </c>
      <c r="AY388" s="159" t="s">
        <v>218</v>
      </c>
    </row>
    <row r="389" spans="2:65" s="1" customFormat="1" ht="11.25">
      <c r="B389" s="33"/>
      <c r="D389" s="146" t="s">
        <v>247</v>
      </c>
      <c r="F389" s="172" t="s">
        <v>3576</v>
      </c>
      <c r="L389" s="33"/>
      <c r="M389" s="149"/>
      <c r="T389" s="54"/>
      <c r="AU389" s="18" t="s">
        <v>85</v>
      </c>
    </row>
    <row r="390" spans="2:65" s="1" customFormat="1" ht="11.25">
      <c r="B390" s="33"/>
      <c r="D390" s="146" t="s">
        <v>247</v>
      </c>
      <c r="F390" s="173" t="s">
        <v>3548</v>
      </c>
      <c r="H390" s="174">
        <v>0</v>
      </c>
      <c r="L390" s="33"/>
      <c r="M390" s="149"/>
      <c r="T390" s="54"/>
      <c r="AU390" s="18" t="s">
        <v>85</v>
      </c>
    </row>
    <row r="391" spans="2:65" s="1" customFormat="1" ht="11.25">
      <c r="B391" s="33"/>
      <c r="D391" s="146" t="s">
        <v>247</v>
      </c>
      <c r="F391" s="173" t="s">
        <v>3572</v>
      </c>
      <c r="H391" s="174">
        <v>94.9</v>
      </c>
      <c r="L391" s="33"/>
      <c r="M391" s="149"/>
      <c r="T391" s="54"/>
      <c r="AU391" s="18" t="s">
        <v>85</v>
      </c>
    </row>
    <row r="392" spans="2:65" s="1" customFormat="1" ht="16.5" customHeight="1">
      <c r="B392" s="33"/>
      <c r="C392" s="186" t="s">
        <v>858</v>
      </c>
      <c r="D392" s="186" t="s">
        <v>638</v>
      </c>
      <c r="E392" s="187" t="s">
        <v>3583</v>
      </c>
      <c r="F392" s="188" t="s">
        <v>3584</v>
      </c>
      <c r="G392" s="189" t="s">
        <v>157</v>
      </c>
      <c r="H392" s="190">
        <v>199.29</v>
      </c>
      <c r="I392" s="191"/>
      <c r="J392" s="192">
        <f>ROUND(I392*H392,2)</f>
        <v>0</v>
      </c>
      <c r="K392" s="188" t="s">
        <v>223</v>
      </c>
      <c r="L392" s="193"/>
      <c r="M392" s="194" t="s">
        <v>19</v>
      </c>
      <c r="N392" s="195" t="s">
        <v>46</v>
      </c>
      <c r="P392" s="142">
        <f>O392*H392</f>
        <v>0</v>
      </c>
      <c r="Q392" s="142">
        <v>1E-4</v>
      </c>
      <c r="R392" s="142">
        <f>Q392*H392</f>
        <v>1.9928999999999999E-2</v>
      </c>
      <c r="S392" s="142">
        <v>0</v>
      </c>
      <c r="T392" s="143">
        <f>S392*H392</f>
        <v>0</v>
      </c>
      <c r="AR392" s="144" t="s">
        <v>301</v>
      </c>
      <c r="AT392" s="144" t="s">
        <v>638</v>
      </c>
      <c r="AU392" s="144" t="s">
        <v>85</v>
      </c>
      <c r="AY392" s="18" t="s">
        <v>218</v>
      </c>
      <c r="BE392" s="145">
        <f>IF(N392="základní",J392,0)</f>
        <v>0</v>
      </c>
      <c r="BF392" s="145">
        <f>IF(N392="snížená",J392,0)</f>
        <v>0</v>
      </c>
      <c r="BG392" s="145">
        <f>IF(N392="zákl. přenesená",J392,0)</f>
        <v>0</v>
      </c>
      <c r="BH392" s="145">
        <f>IF(N392="sníž. přenesená",J392,0)</f>
        <v>0</v>
      </c>
      <c r="BI392" s="145">
        <f>IF(N392="nulová",J392,0)</f>
        <v>0</v>
      </c>
      <c r="BJ392" s="18" t="s">
        <v>83</v>
      </c>
      <c r="BK392" s="145">
        <f>ROUND(I392*H392,2)</f>
        <v>0</v>
      </c>
      <c r="BL392" s="18" t="s">
        <v>224</v>
      </c>
      <c r="BM392" s="144" t="s">
        <v>3585</v>
      </c>
    </row>
    <row r="393" spans="2:65" s="1" customFormat="1" ht="11.25">
      <c r="B393" s="33"/>
      <c r="D393" s="146" t="s">
        <v>226</v>
      </c>
      <c r="F393" s="147" t="s">
        <v>3584</v>
      </c>
      <c r="I393" s="148"/>
      <c r="L393" s="33"/>
      <c r="M393" s="149"/>
      <c r="T393" s="54"/>
      <c r="AT393" s="18" t="s">
        <v>226</v>
      </c>
      <c r="AU393" s="18" t="s">
        <v>85</v>
      </c>
    </row>
    <row r="394" spans="2:65" s="13" customFormat="1" ht="11.25">
      <c r="B394" s="158"/>
      <c r="D394" s="146" t="s">
        <v>230</v>
      </c>
      <c r="E394" s="159" t="s">
        <v>19</v>
      </c>
      <c r="F394" s="160" t="s">
        <v>3582</v>
      </c>
      <c r="H394" s="161">
        <v>189.8</v>
      </c>
      <c r="I394" s="162"/>
      <c r="L394" s="158"/>
      <c r="M394" s="163"/>
      <c r="T394" s="164"/>
      <c r="AT394" s="159" t="s">
        <v>230</v>
      </c>
      <c r="AU394" s="159" t="s">
        <v>85</v>
      </c>
      <c r="AV394" s="13" t="s">
        <v>85</v>
      </c>
      <c r="AW394" s="13" t="s">
        <v>36</v>
      </c>
      <c r="AX394" s="13" t="s">
        <v>83</v>
      </c>
      <c r="AY394" s="159" t="s">
        <v>218</v>
      </c>
    </row>
    <row r="395" spans="2:65" s="1" customFormat="1" ht="11.25">
      <c r="B395" s="33"/>
      <c r="D395" s="146" t="s">
        <v>247</v>
      </c>
      <c r="F395" s="172" t="s">
        <v>3576</v>
      </c>
      <c r="L395" s="33"/>
      <c r="M395" s="149"/>
      <c r="T395" s="54"/>
      <c r="AU395" s="18" t="s">
        <v>85</v>
      </c>
    </row>
    <row r="396" spans="2:65" s="1" customFormat="1" ht="11.25">
      <c r="B396" s="33"/>
      <c r="D396" s="146" t="s">
        <v>247</v>
      </c>
      <c r="F396" s="173" t="s">
        <v>3548</v>
      </c>
      <c r="H396" s="174">
        <v>0</v>
      </c>
      <c r="L396" s="33"/>
      <c r="M396" s="149"/>
      <c r="T396" s="54"/>
      <c r="AU396" s="18" t="s">
        <v>85</v>
      </c>
    </row>
    <row r="397" spans="2:65" s="1" customFormat="1" ht="11.25">
      <c r="B397" s="33"/>
      <c r="D397" s="146" t="s">
        <v>247</v>
      </c>
      <c r="F397" s="173" t="s">
        <v>3572</v>
      </c>
      <c r="H397" s="174">
        <v>94.9</v>
      </c>
      <c r="L397" s="33"/>
      <c r="M397" s="149"/>
      <c r="T397" s="54"/>
      <c r="AU397" s="18" t="s">
        <v>85</v>
      </c>
    </row>
    <row r="398" spans="2:65" s="13" customFormat="1" ht="11.25">
      <c r="B398" s="158"/>
      <c r="D398" s="146" t="s">
        <v>230</v>
      </c>
      <c r="F398" s="160" t="s">
        <v>3586</v>
      </c>
      <c r="H398" s="161">
        <v>199.29</v>
      </c>
      <c r="I398" s="162"/>
      <c r="L398" s="158"/>
      <c r="M398" s="163"/>
      <c r="T398" s="164"/>
      <c r="AT398" s="159" t="s">
        <v>230</v>
      </c>
      <c r="AU398" s="159" t="s">
        <v>85</v>
      </c>
      <c r="AV398" s="13" t="s">
        <v>85</v>
      </c>
      <c r="AW398" s="13" t="s">
        <v>4</v>
      </c>
      <c r="AX398" s="13" t="s">
        <v>83</v>
      </c>
      <c r="AY398" s="159" t="s">
        <v>218</v>
      </c>
    </row>
    <row r="399" spans="2:65" s="1" customFormat="1" ht="16.5" customHeight="1">
      <c r="B399" s="33"/>
      <c r="C399" s="133" t="s">
        <v>867</v>
      </c>
      <c r="D399" s="133" t="s">
        <v>220</v>
      </c>
      <c r="E399" s="134" t="s">
        <v>3587</v>
      </c>
      <c r="F399" s="135" t="s">
        <v>3588</v>
      </c>
      <c r="G399" s="136" t="s">
        <v>157</v>
      </c>
      <c r="H399" s="137">
        <v>284.7</v>
      </c>
      <c r="I399" s="138"/>
      <c r="J399" s="139">
        <f>ROUND(I399*H399,2)</f>
        <v>0</v>
      </c>
      <c r="K399" s="135" t="s">
        <v>223</v>
      </c>
      <c r="L399" s="33"/>
      <c r="M399" s="140" t="s">
        <v>19</v>
      </c>
      <c r="N399" s="141" t="s">
        <v>46</v>
      </c>
      <c r="P399" s="142">
        <f>O399*H399</f>
        <v>0</v>
      </c>
      <c r="Q399" s="142">
        <v>0</v>
      </c>
      <c r="R399" s="142">
        <f>Q399*H399</f>
        <v>0</v>
      </c>
      <c r="S399" s="142">
        <v>0</v>
      </c>
      <c r="T399" s="143">
        <f>S399*H399</f>
        <v>0</v>
      </c>
      <c r="AR399" s="144" t="s">
        <v>224</v>
      </c>
      <c r="AT399" s="144" t="s">
        <v>220</v>
      </c>
      <c r="AU399" s="144" t="s">
        <v>85</v>
      </c>
      <c r="AY399" s="18" t="s">
        <v>218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8" t="s">
        <v>83</v>
      </c>
      <c r="BK399" s="145">
        <f>ROUND(I399*H399,2)</f>
        <v>0</v>
      </c>
      <c r="BL399" s="18" t="s">
        <v>224</v>
      </c>
      <c r="BM399" s="144" t="s">
        <v>3589</v>
      </c>
    </row>
    <row r="400" spans="2:65" s="1" customFormat="1" ht="11.25">
      <c r="B400" s="33"/>
      <c r="D400" s="146" t="s">
        <v>226</v>
      </c>
      <c r="F400" s="147" t="s">
        <v>3590</v>
      </c>
      <c r="I400" s="148"/>
      <c r="L400" s="33"/>
      <c r="M400" s="149"/>
      <c r="T400" s="54"/>
      <c r="AT400" s="18" t="s">
        <v>226</v>
      </c>
      <c r="AU400" s="18" t="s">
        <v>85</v>
      </c>
    </row>
    <row r="401" spans="2:65" s="1" customFormat="1" ht="11.25">
      <c r="B401" s="33"/>
      <c r="D401" s="150" t="s">
        <v>228</v>
      </c>
      <c r="F401" s="151" t="s">
        <v>3591</v>
      </c>
      <c r="I401" s="148"/>
      <c r="L401" s="33"/>
      <c r="M401" s="149"/>
      <c r="T401" s="54"/>
      <c r="AT401" s="18" t="s">
        <v>228</v>
      </c>
      <c r="AU401" s="18" t="s">
        <v>85</v>
      </c>
    </row>
    <row r="402" spans="2:65" s="13" customFormat="1" ht="11.25">
      <c r="B402" s="158"/>
      <c r="D402" s="146" t="s">
        <v>230</v>
      </c>
      <c r="E402" s="159" t="s">
        <v>19</v>
      </c>
      <c r="F402" s="160" t="s">
        <v>3592</v>
      </c>
      <c r="H402" s="161">
        <v>284.7</v>
      </c>
      <c r="I402" s="162"/>
      <c r="L402" s="158"/>
      <c r="M402" s="163"/>
      <c r="T402" s="164"/>
      <c r="AT402" s="159" t="s">
        <v>230</v>
      </c>
      <c r="AU402" s="159" t="s">
        <v>85</v>
      </c>
      <c r="AV402" s="13" t="s">
        <v>85</v>
      </c>
      <c r="AW402" s="13" t="s">
        <v>36</v>
      </c>
      <c r="AX402" s="13" t="s">
        <v>83</v>
      </c>
      <c r="AY402" s="159" t="s">
        <v>218</v>
      </c>
    </row>
    <row r="403" spans="2:65" s="1" customFormat="1" ht="11.25">
      <c r="B403" s="33"/>
      <c r="D403" s="146" t="s">
        <v>247</v>
      </c>
      <c r="F403" s="172" t="s">
        <v>3576</v>
      </c>
      <c r="L403" s="33"/>
      <c r="M403" s="149"/>
      <c r="T403" s="54"/>
      <c r="AU403" s="18" t="s">
        <v>85</v>
      </c>
    </row>
    <row r="404" spans="2:65" s="1" customFormat="1" ht="11.25">
      <c r="B404" s="33"/>
      <c r="D404" s="146" t="s">
        <v>247</v>
      </c>
      <c r="F404" s="173" t="s">
        <v>3548</v>
      </c>
      <c r="H404" s="174">
        <v>0</v>
      </c>
      <c r="L404" s="33"/>
      <c r="M404" s="149"/>
      <c r="T404" s="54"/>
      <c r="AU404" s="18" t="s">
        <v>85</v>
      </c>
    </row>
    <row r="405" spans="2:65" s="1" customFormat="1" ht="11.25">
      <c r="B405" s="33"/>
      <c r="D405" s="146" t="s">
        <v>247</v>
      </c>
      <c r="F405" s="173" t="s">
        <v>3572</v>
      </c>
      <c r="H405" s="174">
        <v>94.9</v>
      </c>
      <c r="L405" s="33"/>
      <c r="M405" s="149"/>
      <c r="T405" s="54"/>
      <c r="AU405" s="18" t="s">
        <v>85</v>
      </c>
    </row>
    <row r="406" spans="2:65" s="1" customFormat="1" ht="16.5" customHeight="1">
      <c r="B406" s="33"/>
      <c r="C406" s="186" t="s">
        <v>870</v>
      </c>
      <c r="D406" s="186" t="s">
        <v>638</v>
      </c>
      <c r="E406" s="187" t="s">
        <v>3593</v>
      </c>
      <c r="F406" s="188" t="s">
        <v>3594</v>
      </c>
      <c r="G406" s="189" t="s">
        <v>161</v>
      </c>
      <c r="H406" s="190">
        <v>20.029</v>
      </c>
      <c r="I406" s="191"/>
      <c r="J406" s="192">
        <f>ROUND(I406*H406,2)</f>
        <v>0</v>
      </c>
      <c r="K406" s="188" t="s">
        <v>223</v>
      </c>
      <c r="L406" s="193"/>
      <c r="M406" s="194" t="s">
        <v>19</v>
      </c>
      <c r="N406" s="195" t="s">
        <v>46</v>
      </c>
      <c r="P406" s="142">
        <f>O406*H406</f>
        <v>0</v>
      </c>
      <c r="Q406" s="142">
        <v>1E-3</v>
      </c>
      <c r="R406" s="142">
        <f>Q406*H406</f>
        <v>2.0029000000000002E-2</v>
      </c>
      <c r="S406" s="142">
        <v>0</v>
      </c>
      <c r="T406" s="143">
        <f>S406*H406</f>
        <v>0</v>
      </c>
      <c r="AR406" s="144" t="s">
        <v>301</v>
      </c>
      <c r="AT406" s="144" t="s">
        <v>638</v>
      </c>
      <c r="AU406" s="144" t="s">
        <v>85</v>
      </c>
      <c r="AY406" s="18" t="s">
        <v>218</v>
      </c>
      <c r="BE406" s="145">
        <f>IF(N406="základní",J406,0)</f>
        <v>0</v>
      </c>
      <c r="BF406" s="145">
        <f>IF(N406="snížená",J406,0)</f>
        <v>0</v>
      </c>
      <c r="BG406" s="145">
        <f>IF(N406="zákl. přenesená",J406,0)</f>
        <v>0</v>
      </c>
      <c r="BH406" s="145">
        <f>IF(N406="sníž. přenesená",J406,0)</f>
        <v>0</v>
      </c>
      <c r="BI406" s="145">
        <f>IF(N406="nulová",J406,0)</f>
        <v>0</v>
      </c>
      <c r="BJ406" s="18" t="s">
        <v>83</v>
      </c>
      <c r="BK406" s="145">
        <f>ROUND(I406*H406,2)</f>
        <v>0</v>
      </c>
      <c r="BL406" s="18" t="s">
        <v>224</v>
      </c>
      <c r="BM406" s="144" t="s">
        <v>3595</v>
      </c>
    </row>
    <row r="407" spans="2:65" s="1" customFormat="1" ht="11.25">
      <c r="B407" s="33"/>
      <c r="D407" s="146" t="s">
        <v>226</v>
      </c>
      <c r="F407" s="147" t="s">
        <v>3594</v>
      </c>
      <c r="I407" s="148"/>
      <c r="L407" s="33"/>
      <c r="M407" s="149"/>
      <c r="T407" s="54"/>
      <c r="AT407" s="18" t="s">
        <v>226</v>
      </c>
      <c r="AU407" s="18" t="s">
        <v>85</v>
      </c>
    </row>
    <row r="408" spans="2:65" s="1" customFormat="1" ht="19.5">
      <c r="B408" s="33"/>
      <c r="D408" s="146" t="s">
        <v>276</v>
      </c>
      <c r="F408" s="175" t="s">
        <v>3596</v>
      </c>
      <c r="I408" s="148"/>
      <c r="L408" s="33"/>
      <c r="M408" s="149"/>
      <c r="T408" s="54"/>
      <c r="AT408" s="18" t="s">
        <v>276</v>
      </c>
      <c r="AU408" s="18" t="s">
        <v>85</v>
      </c>
    </row>
    <row r="409" spans="2:65" s="13" customFormat="1" ht="11.25">
      <c r="B409" s="158"/>
      <c r="D409" s="146" t="s">
        <v>230</v>
      </c>
      <c r="E409" s="159" t="s">
        <v>19</v>
      </c>
      <c r="F409" s="160" t="s">
        <v>3597</v>
      </c>
      <c r="H409" s="161">
        <v>20.029</v>
      </c>
      <c r="I409" s="162"/>
      <c r="L409" s="158"/>
      <c r="M409" s="163"/>
      <c r="T409" s="164"/>
      <c r="AT409" s="159" t="s">
        <v>230</v>
      </c>
      <c r="AU409" s="159" t="s">
        <v>85</v>
      </c>
      <c r="AV409" s="13" t="s">
        <v>85</v>
      </c>
      <c r="AW409" s="13" t="s">
        <v>36</v>
      </c>
      <c r="AX409" s="13" t="s">
        <v>83</v>
      </c>
      <c r="AY409" s="159" t="s">
        <v>218</v>
      </c>
    </row>
    <row r="410" spans="2:65" s="1" customFormat="1" ht="11.25">
      <c r="B410" s="33"/>
      <c r="D410" s="146" t="s">
        <v>247</v>
      </c>
      <c r="F410" s="172" t="s">
        <v>3576</v>
      </c>
      <c r="L410" s="33"/>
      <c r="M410" s="149"/>
      <c r="T410" s="54"/>
      <c r="AU410" s="18" t="s">
        <v>85</v>
      </c>
    </row>
    <row r="411" spans="2:65" s="1" customFormat="1" ht="11.25">
      <c r="B411" s="33"/>
      <c r="D411" s="146" t="s">
        <v>247</v>
      </c>
      <c r="F411" s="173" t="s">
        <v>3548</v>
      </c>
      <c r="H411" s="174">
        <v>0</v>
      </c>
      <c r="L411" s="33"/>
      <c r="M411" s="149"/>
      <c r="T411" s="54"/>
      <c r="AU411" s="18" t="s">
        <v>85</v>
      </c>
    </row>
    <row r="412" spans="2:65" s="1" customFormat="1" ht="11.25">
      <c r="B412" s="33"/>
      <c r="D412" s="146" t="s">
        <v>247</v>
      </c>
      <c r="F412" s="173" t="s">
        <v>3572</v>
      </c>
      <c r="H412" s="174">
        <v>94.9</v>
      </c>
      <c r="L412" s="33"/>
      <c r="M412" s="149"/>
      <c r="T412" s="54"/>
      <c r="AU412" s="18" t="s">
        <v>85</v>
      </c>
    </row>
    <row r="413" spans="2:65" s="1" customFormat="1" ht="16.5" customHeight="1">
      <c r="B413" s="33"/>
      <c r="C413" s="186" t="s">
        <v>872</v>
      </c>
      <c r="D413" s="186" t="s">
        <v>638</v>
      </c>
      <c r="E413" s="187" t="s">
        <v>3598</v>
      </c>
      <c r="F413" s="188" t="s">
        <v>3599</v>
      </c>
      <c r="G413" s="189" t="s">
        <v>532</v>
      </c>
      <c r="H413" s="190">
        <v>20</v>
      </c>
      <c r="I413" s="191"/>
      <c r="J413" s="192">
        <f>ROUND(I413*H413,2)</f>
        <v>0</v>
      </c>
      <c r="K413" s="188" t="s">
        <v>223</v>
      </c>
      <c r="L413" s="193"/>
      <c r="M413" s="194" t="s">
        <v>19</v>
      </c>
      <c r="N413" s="195" t="s">
        <v>46</v>
      </c>
      <c r="P413" s="142">
        <f>O413*H413</f>
        <v>0</v>
      </c>
      <c r="Q413" s="142">
        <v>8.9999999999999998E-4</v>
      </c>
      <c r="R413" s="142">
        <f>Q413*H413</f>
        <v>1.7999999999999999E-2</v>
      </c>
      <c r="S413" s="142">
        <v>0</v>
      </c>
      <c r="T413" s="143">
        <f>S413*H413</f>
        <v>0</v>
      </c>
      <c r="AR413" s="144" t="s">
        <v>301</v>
      </c>
      <c r="AT413" s="144" t="s">
        <v>638</v>
      </c>
      <c r="AU413" s="144" t="s">
        <v>85</v>
      </c>
      <c r="AY413" s="18" t="s">
        <v>218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8" t="s">
        <v>83</v>
      </c>
      <c r="BK413" s="145">
        <f>ROUND(I413*H413,2)</f>
        <v>0</v>
      </c>
      <c r="BL413" s="18" t="s">
        <v>224</v>
      </c>
      <c r="BM413" s="144" t="s">
        <v>3600</v>
      </c>
    </row>
    <row r="414" spans="2:65" s="1" customFormat="1" ht="11.25">
      <c r="B414" s="33"/>
      <c r="D414" s="146" t="s">
        <v>226</v>
      </c>
      <c r="F414" s="147" t="s">
        <v>3599</v>
      </c>
      <c r="I414" s="148"/>
      <c r="L414" s="33"/>
      <c r="M414" s="149"/>
      <c r="T414" s="54"/>
      <c r="AT414" s="18" t="s">
        <v>226</v>
      </c>
      <c r="AU414" s="18" t="s">
        <v>85</v>
      </c>
    </row>
    <row r="415" spans="2:65" s="13" customFormat="1" ht="11.25">
      <c r="B415" s="158"/>
      <c r="D415" s="146" t="s">
        <v>230</v>
      </c>
      <c r="E415" s="159" t="s">
        <v>19</v>
      </c>
      <c r="F415" s="160" t="s">
        <v>3601</v>
      </c>
      <c r="H415" s="161">
        <v>20</v>
      </c>
      <c r="I415" s="162"/>
      <c r="L415" s="158"/>
      <c r="M415" s="163"/>
      <c r="T415" s="164"/>
      <c r="AT415" s="159" t="s">
        <v>230</v>
      </c>
      <c r="AU415" s="159" t="s">
        <v>85</v>
      </c>
      <c r="AV415" s="13" t="s">
        <v>85</v>
      </c>
      <c r="AW415" s="13" t="s">
        <v>36</v>
      </c>
      <c r="AX415" s="13" t="s">
        <v>83</v>
      </c>
      <c r="AY415" s="159" t="s">
        <v>218</v>
      </c>
    </row>
    <row r="416" spans="2:65" s="1" customFormat="1" ht="16.5" customHeight="1">
      <c r="B416" s="33"/>
      <c r="C416" s="133" t="s">
        <v>1438</v>
      </c>
      <c r="D416" s="133" t="s">
        <v>220</v>
      </c>
      <c r="E416" s="134" t="s">
        <v>3602</v>
      </c>
      <c r="F416" s="135" t="s">
        <v>3603</v>
      </c>
      <c r="G416" s="136" t="s">
        <v>157</v>
      </c>
      <c r="H416" s="137">
        <v>284.7</v>
      </c>
      <c r="I416" s="138"/>
      <c r="J416" s="139">
        <f>ROUND(I416*H416,2)</f>
        <v>0</v>
      </c>
      <c r="K416" s="135" t="s">
        <v>223</v>
      </c>
      <c r="L416" s="33"/>
      <c r="M416" s="140" t="s">
        <v>19</v>
      </c>
      <c r="N416" s="141" t="s">
        <v>46</v>
      </c>
      <c r="P416" s="142">
        <f>O416*H416</f>
        <v>0</v>
      </c>
      <c r="Q416" s="142">
        <v>0</v>
      </c>
      <c r="R416" s="142">
        <f>Q416*H416</f>
        <v>0</v>
      </c>
      <c r="S416" s="142">
        <v>0</v>
      </c>
      <c r="T416" s="143">
        <f>S416*H416</f>
        <v>0</v>
      </c>
      <c r="AR416" s="144" t="s">
        <v>224</v>
      </c>
      <c r="AT416" s="144" t="s">
        <v>220</v>
      </c>
      <c r="AU416" s="144" t="s">
        <v>85</v>
      </c>
      <c r="AY416" s="18" t="s">
        <v>218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8" t="s">
        <v>83</v>
      </c>
      <c r="BK416" s="145">
        <f>ROUND(I416*H416,2)</f>
        <v>0</v>
      </c>
      <c r="BL416" s="18" t="s">
        <v>224</v>
      </c>
      <c r="BM416" s="144" t="s">
        <v>3604</v>
      </c>
    </row>
    <row r="417" spans="2:65" s="1" customFormat="1" ht="11.25">
      <c r="B417" s="33"/>
      <c r="D417" s="146" t="s">
        <v>226</v>
      </c>
      <c r="F417" s="147" t="s">
        <v>3605</v>
      </c>
      <c r="I417" s="148"/>
      <c r="L417" s="33"/>
      <c r="M417" s="149"/>
      <c r="T417" s="54"/>
      <c r="AT417" s="18" t="s">
        <v>226</v>
      </c>
      <c r="AU417" s="18" t="s">
        <v>85</v>
      </c>
    </row>
    <row r="418" spans="2:65" s="1" customFormat="1" ht="11.25">
      <c r="B418" s="33"/>
      <c r="D418" s="150" t="s">
        <v>228</v>
      </c>
      <c r="F418" s="151" t="s">
        <v>3606</v>
      </c>
      <c r="I418" s="148"/>
      <c r="L418" s="33"/>
      <c r="M418" s="149"/>
      <c r="T418" s="54"/>
      <c r="AT418" s="18" t="s">
        <v>228</v>
      </c>
      <c r="AU418" s="18" t="s">
        <v>85</v>
      </c>
    </row>
    <row r="419" spans="2:65" s="13" customFormat="1" ht="11.25">
      <c r="B419" s="158"/>
      <c r="D419" s="146" t="s">
        <v>230</v>
      </c>
      <c r="E419" s="159" t="s">
        <v>19</v>
      </c>
      <c r="F419" s="160" t="s">
        <v>3592</v>
      </c>
      <c r="H419" s="161">
        <v>284.7</v>
      </c>
      <c r="I419" s="162"/>
      <c r="L419" s="158"/>
      <c r="M419" s="163"/>
      <c r="T419" s="164"/>
      <c r="AT419" s="159" t="s">
        <v>230</v>
      </c>
      <c r="AU419" s="159" t="s">
        <v>85</v>
      </c>
      <c r="AV419" s="13" t="s">
        <v>85</v>
      </c>
      <c r="AW419" s="13" t="s">
        <v>36</v>
      </c>
      <c r="AX419" s="13" t="s">
        <v>83</v>
      </c>
      <c r="AY419" s="159" t="s">
        <v>218</v>
      </c>
    </row>
    <row r="420" spans="2:65" s="1" customFormat="1" ht="11.25">
      <c r="B420" s="33"/>
      <c r="D420" s="146" t="s">
        <v>247</v>
      </c>
      <c r="F420" s="172" t="s">
        <v>3576</v>
      </c>
      <c r="L420" s="33"/>
      <c r="M420" s="149"/>
      <c r="T420" s="54"/>
      <c r="AU420" s="18" t="s">
        <v>85</v>
      </c>
    </row>
    <row r="421" spans="2:65" s="1" customFormat="1" ht="11.25">
      <c r="B421" s="33"/>
      <c r="D421" s="146" t="s">
        <v>247</v>
      </c>
      <c r="F421" s="173" t="s">
        <v>3548</v>
      </c>
      <c r="H421" s="174">
        <v>0</v>
      </c>
      <c r="L421" s="33"/>
      <c r="M421" s="149"/>
      <c r="T421" s="54"/>
      <c r="AU421" s="18" t="s">
        <v>85</v>
      </c>
    </row>
    <row r="422" spans="2:65" s="1" customFormat="1" ht="11.25">
      <c r="B422" s="33"/>
      <c r="D422" s="146" t="s">
        <v>247</v>
      </c>
      <c r="F422" s="173" t="s">
        <v>3572</v>
      </c>
      <c r="H422" s="174">
        <v>94.9</v>
      </c>
      <c r="L422" s="33"/>
      <c r="M422" s="149"/>
      <c r="T422" s="54"/>
      <c r="AU422" s="18" t="s">
        <v>85</v>
      </c>
    </row>
    <row r="423" spans="2:65" s="1" customFormat="1" ht="16.5" customHeight="1">
      <c r="B423" s="33"/>
      <c r="C423" s="186" t="s">
        <v>1443</v>
      </c>
      <c r="D423" s="186" t="s">
        <v>638</v>
      </c>
      <c r="E423" s="187" t="s">
        <v>3607</v>
      </c>
      <c r="F423" s="188" t="s">
        <v>3608</v>
      </c>
      <c r="G423" s="189" t="s">
        <v>161</v>
      </c>
      <c r="H423" s="190">
        <v>0.27400000000000002</v>
      </c>
      <c r="I423" s="191"/>
      <c r="J423" s="192">
        <f>ROUND(I423*H423,2)</f>
        <v>0</v>
      </c>
      <c r="K423" s="188" t="s">
        <v>223</v>
      </c>
      <c r="L423" s="193"/>
      <c r="M423" s="194" t="s">
        <v>19</v>
      </c>
      <c r="N423" s="195" t="s">
        <v>46</v>
      </c>
      <c r="P423" s="142">
        <f>O423*H423</f>
        <v>0</v>
      </c>
      <c r="Q423" s="142">
        <v>1E-3</v>
      </c>
      <c r="R423" s="142">
        <f>Q423*H423</f>
        <v>2.7400000000000005E-4</v>
      </c>
      <c r="S423" s="142">
        <v>0</v>
      </c>
      <c r="T423" s="143">
        <f>S423*H423</f>
        <v>0</v>
      </c>
      <c r="AR423" s="144" t="s">
        <v>301</v>
      </c>
      <c r="AT423" s="144" t="s">
        <v>638</v>
      </c>
      <c r="AU423" s="144" t="s">
        <v>85</v>
      </c>
      <c r="AY423" s="18" t="s">
        <v>218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8" t="s">
        <v>83</v>
      </c>
      <c r="BK423" s="145">
        <f>ROUND(I423*H423,2)</f>
        <v>0</v>
      </c>
      <c r="BL423" s="18" t="s">
        <v>224</v>
      </c>
      <c r="BM423" s="144" t="s">
        <v>3609</v>
      </c>
    </row>
    <row r="424" spans="2:65" s="1" customFormat="1" ht="11.25">
      <c r="B424" s="33"/>
      <c r="D424" s="146" t="s">
        <v>226</v>
      </c>
      <c r="F424" s="147" t="s">
        <v>3608</v>
      </c>
      <c r="I424" s="148"/>
      <c r="L424" s="33"/>
      <c r="M424" s="149"/>
      <c r="T424" s="54"/>
      <c r="AT424" s="18" t="s">
        <v>226</v>
      </c>
      <c r="AU424" s="18" t="s">
        <v>85</v>
      </c>
    </row>
    <row r="425" spans="2:65" s="1" customFormat="1" ht="19.5">
      <c r="B425" s="33"/>
      <c r="D425" s="146" t="s">
        <v>276</v>
      </c>
      <c r="F425" s="175" t="s">
        <v>3610</v>
      </c>
      <c r="I425" s="148"/>
      <c r="L425" s="33"/>
      <c r="M425" s="149"/>
      <c r="T425" s="54"/>
      <c r="AT425" s="18" t="s">
        <v>276</v>
      </c>
      <c r="AU425" s="18" t="s">
        <v>85</v>
      </c>
    </row>
    <row r="426" spans="2:65" s="13" customFormat="1" ht="11.25">
      <c r="B426" s="158"/>
      <c r="D426" s="146" t="s">
        <v>230</v>
      </c>
      <c r="E426" s="159" t="s">
        <v>19</v>
      </c>
      <c r="F426" s="160" t="s">
        <v>3611</v>
      </c>
      <c r="H426" s="161">
        <v>0.27400000000000002</v>
      </c>
      <c r="I426" s="162"/>
      <c r="L426" s="158"/>
      <c r="M426" s="163"/>
      <c r="T426" s="164"/>
      <c r="AT426" s="159" t="s">
        <v>230</v>
      </c>
      <c r="AU426" s="159" t="s">
        <v>85</v>
      </c>
      <c r="AV426" s="13" t="s">
        <v>85</v>
      </c>
      <c r="AW426" s="13" t="s">
        <v>36</v>
      </c>
      <c r="AX426" s="13" t="s">
        <v>83</v>
      </c>
      <c r="AY426" s="159" t="s">
        <v>218</v>
      </c>
    </row>
    <row r="427" spans="2:65" s="1" customFormat="1" ht="11.25">
      <c r="B427" s="33"/>
      <c r="D427" s="146" t="s">
        <v>247</v>
      </c>
      <c r="F427" s="172" t="s">
        <v>3576</v>
      </c>
      <c r="L427" s="33"/>
      <c r="M427" s="149"/>
      <c r="T427" s="54"/>
      <c r="AU427" s="18" t="s">
        <v>85</v>
      </c>
    </row>
    <row r="428" spans="2:65" s="1" customFormat="1" ht="11.25">
      <c r="B428" s="33"/>
      <c r="D428" s="146" t="s">
        <v>247</v>
      </c>
      <c r="F428" s="173" t="s">
        <v>3548</v>
      </c>
      <c r="H428" s="174">
        <v>0</v>
      </c>
      <c r="L428" s="33"/>
      <c r="M428" s="149"/>
      <c r="T428" s="54"/>
      <c r="AU428" s="18" t="s">
        <v>85</v>
      </c>
    </row>
    <row r="429" spans="2:65" s="1" customFormat="1" ht="11.25">
      <c r="B429" s="33"/>
      <c r="D429" s="146" t="s">
        <v>247</v>
      </c>
      <c r="F429" s="173" t="s">
        <v>3572</v>
      </c>
      <c r="H429" s="174">
        <v>94.9</v>
      </c>
      <c r="L429" s="33"/>
      <c r="M429" s="149"/>
      <c r="T429" s="54"/>
      <c r="AU429" s="18" t="s">
        <v>85</v>
      </c>
    </row>
    <row r="430" spans="2:65" s="1" customFormat="1" ht="16.5" customHeight="1">
      <c r="B430" s="33"/>
      <c r="C430" s="133" t="s">
        <v>1449</v>
      </c>
      <c r="D430" s="133" t="s">
        <v>220</v>
      </c>
      <c r="E430" s="134" t="s">
        <v>3612</v>
      </c>
      <c r="F430" s="135" t="s">
        <v>3613</v>
      </c>
      <c r="G430" s="136" t="s">
        <v>426</v>
      </c>
      <c r="H430" s="137">
        <v>1</v>
      </c>
      <c r="I430" s="138"/>
      <c r="J430" s="139">
        <f>ROUND(I430*H430,2)</f>
        <v>0</v>
      </c>
      <c r="K430" s="135" t="s">
        <v>19</v>
      </c>
      <c r="L430" s="33"/>
      <c r="M430" s="140" t="s">
        <v>19</v>
      </c>
      <c r="N430" s="141" t="s">
        <v>46</v>
      </c>
      <c r="P430" s="142">
        <f>O430*H430</f>
        <v>0</v>
      </c>
      <c r="Q430" s="142">
        <v>0</v>
      </c>
      <c r="R430" s="142">
        <f>Q430*H430</f>
        <v>0</v>
      </c>
      <c r="S430" s="142">
        <v>0</v>
      </c>
      <c r="T430" s="143">
        <f>S430*H430</f>
        <v>0</v>
      </c>
      <c r="AR430" s="144" t="s">
        <v>224</v>
      </c>
      <c r="AT430" s="144" t="s">
        <v>220</v>
      </c>
      <c r="AU430" s="144" t="s">
        <v>85</v>
      </c>
      <c r="AY430" s="18" t="s">
        <v>218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8" t="s">
        <v>83</v>
      </c>
      <c r="BK430" s="145">
        <f>ROUND(I430*H430,2)</f>
        <v>0</v>
      </c>
      <c r="BL430" s="18" t="s">
        <v>224</v>
      </c>
      <c r="BM430" s="144" t="s">
        <v>3614</v>
      </c>
    </row>
    <row r="431" spans="2:65" s="1" customFormat="1" ht="11.25">
      <c r="B431" s="33"/>
      <c r="D431" s="146" t="s">
        <v>226</v>
      </c>
      <c r="F431" s="147" t="s">
        <v>3615</v>
      </c>
      <c r="I431" s="148"/>
      <c r="L431" s="33"/>
      <c r="M431" s="149"/>
      <c r="T431" s="54"/>
      <c r="AT431" s="18" t="s">
        <v>226</v>
      </c>
      <c r="AU431" s="18" t="s">
        <v>85</v>
      </c>
    </row>
    <row r="432" spans="2:65" s="1" customFormat="1" ht="16.5" customHeight="1">
      <c r="B432" s="33"/>
      <c r="C432" s="133" t="s">
        <v>1461</v>
      </c>
      <c r="D432" s="133" t="s">
        <v>220</v>
      </c>
      <c r="E432" s="134" t="s">
        <v>3616</v>
      </c>
      <c r="F432" s="135" t="s">
        <v>3617</v>
      </c>
      <c r="G432" s="136" t="s">
        <v>426</v>
      </c>
      <c r="H432" s="137">
        <v>1</v>
      </c>
      <c r="I432" s="138"/>
      <c r="J432" s="139">
        <f>ROUND(I432*H432,2)</f>
        <v>0</v>
      </c>
      <c r="K432" s="135" t="s">
        <v>19</v>
      </c>
      <c r="L432" s="33"/>
      <c r="M432" s="140" t="s">
        <v>19</v>
      </c>
      <c r="N432" s="141" t="s">
        <v>46</v>
      </c>
      <c r="P432" s="142">
        <f>O432*H432</f>
        <v>0</v>
      </c>
      <c r="Q432" s="142">
        <v>0</v>
      </c>
      <c r="R432" s="142">
        <f>Q432*H432</f>
        <v>0</v>
      </c>
      <c r="S432" s="142">
        <v>0</v>
      </c>
      <c r="T432" s="143">
        <f>S432*H432</f>
        <v>0</v>
      </c>
      <c r="AR432" s="144" t="s">
        <v>224</v>
      </c>
      <c r="AT432" s="144" t="s">
        <v>220</v>
      </c>
      <c r="AU432" s="144" t="s">
        <v>85</v>
      </c>
      <c r="AY432" s="18" t="s">
        <v>218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8" t="s">
        <v>83</v>
      </c>
      <c r="BK432" s="145">
        <f>ROUND(I432*H432,2)</f>
        <v>0</v>
      </c>
      <c r="BL432" s="18" t="s">
        <v>224</v>
      </c>
      <c r="BM432" s="144" t="s">
        <v>3618</v>
      </c>
    </row>
    <row r="433" spans="2:65" s="1" customFormat="1" ht="11.25">
      <c r="B433" s="33"/>
      <c r="D433" s="146" t="s">
        <v>226</v>
      </c>
      <c r="F433" s="147" t="s">
        <v>3619</v>
      </c>
      <c r="I433" s="148"/>
      <c r="L433" s="33"/>
      <c r="M433" s="149"/>
      <c r="T433" s="54"/>
      <c r="AT433" s="18" t="s">
        <v>226</v>
      </c>
      <c r="AU433" s="18" t="s">
        <v>85</v>
      </c>
    </row>
    <row r="434" spans="2:65" s="11" customFormat="1" ht="22.9" customHeight="1">
      <c r="B434" s="121"/>
      <c r="D434" s="122" t="s">
        <v>74</v>
      </c>
      <c r="E434" s="131" t="s">
        <v>224</v>
      </c>
      <c r="F434" s="131" t="s">
        <v>1224</v>
      </c>
      <c r="I434" s="124"/>
      <c r="J434" s="132">
        <f>BK434</f>
        <v>0</v>
      </c>
      <c r="L434" s="121"/>
      <c r="M434" s="126"/>
      <c r="P434" s="127">
        <f>SUM(P435:P495)</f>
        <v>0</v>
      </c>
      <c r="R434" s="127">
        <f>SUM(R435:R495)</f>
        <v>135.17686690000002</v>
      </c>
      <c r="T434" s="128">
        <f>SUM(T435:T495)</f>
        <v>0</v>
      </c>
      <c r="AR434" s="122" t="s">
        <v>83</v>
      </c>
      <c r="AT434" s="129" t="s">
        <v>74</v>
      </c>
      <c r="AU434" s="129" t="s">
        <v>83</v>
      </c>
      <c r="AY434" s="122" t="s">
        <v>218</v>
      </c>
      <c r="BK434" s="130">
        <f>SUM(BK435:BK495)</f>
        <v>0</v>
      </c>
    </row>
    <row r="435" spans="2:65" s="1" customFormat="1" ht="16.5" customHeight="1">
      <c r="B435" s="33"/>
      <c r="C435" s="133" t="s">
        <v>1467</v>
      </c>
      <c r="D435" s="133" t="s">
        <v>220</v>
      </c>
      <c r="E435" s="134" t="s">
        <v>2796</v>
      </c>
      <c r="F435" s="135" t="s">
        <v>2797</v>
      </c>
      <c r="G435" s="136" t="s">
        <v>151</v>
      </c>
      <c r="H435" s="137">
        <v>143.11000000000001</v>
      </c>
      <c r="I435" s="138"/>
      <c r="J435" s="139">
        <f>ROUND(I435*H435,2)</f>
        <v>0</v>
      </c>
      <c r="K435" s="135" t="s">
        <v>223</v>
      </c>
      <c r="L435" s="33"/>
      <c r="M435" s="140" t="s">
        <v>19</v>
      </c>
      <c r="N435" s="141" t="s">
        <v>46</v>
      </c>
      <c r="P435" s="142">
        <f>O435*H435</f>
        <v>0</v>
      </c>
      <c r="Q435" s="142">
        <v>0</v>
      </c>
      <c r="R435" s="142">
        <f>Q435*H435</f>
        <v>0</v>
      </c>
      <c r="S435" s="142">
        <v>0</v>
      </c>
      <c r="T435" s="143">
        <f>S435*H435</f>
        <v>0</v>
      </c>
      <c r="AR435" s="144" t="s">
        <v>224</v>
      </c>
      <c r="AT435" s="144" t="s">
        <v>220</v>
      </c>
      <c r="AU435" s="144" t="s">
        <v>85</v>
      </c>
      <c r="AY435" s="18" t="s">
        <v>218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8" t="s">
        <v>83</v>
      </c>
      <c r="BK435" s="145">
        <f>ROUND(I435*H435,2)</f>
        <v>0</v>
      </c>
      <c r="BL435" s="18" t="s">
        <v>224</v>
      </c>
      <c r="BM435" s="144" t="s">
        <v>3620</v>
      </c>
    </row>
    <row r="436" spans="2:65" s="1" customFormat="1" ht="11.25">
      <c r="B436" s="33"/>
      <c r="D436" s="146" t="s">
        <v>226</v>
      </c>
      <c r="F436" s="147" t="s">
        <v>2799</v>
      </c>
      <c r="I436" s="148"/>
      <c r="L436" s="33"/>
      <c r="M436" s="149"/>
      <c r="T436" s="54"/>
      <c r="AT436" s="18" t="s">
        <v>226</v>
      </c>
      <c r="AU436" s="18" t="s">
        <v>85</v>
      </c>
    </row>
    <row r="437" spans="2:65" s="1" customFormat="1" ht="11.25">
      <c r="B437" s="33"/>
      <c r="D437" s="150" t="s">
        <v>228</v>
      </c>
      <c r="F437" s="151" t="s">
        <v>2800</v>
      </c>
      <c r="I437" s="148"/>
      <c r="L437" s="33"/>
      <c r="M437" s="149"/>
      <c r="T437" s="54"/>
      <c r="AT437" s="18" t="s">
        <v>228</v>
      </c>
      <c r="AU437" s="18" t="s">
        <v>85</v>
      </c>
    </row>
    <row r="438" spans="2:65" s="13" customFormat="1" ht="11.25">
      <c r="B438" s="158"/>
      <c r="D438" s="146" t="s">
        <v>230</v>
      </c>
      <c r="E438" s="159" t="s">
        <v>19</v>
      </c>
      <c r="F438" s="160" t="s">
        <v>2749</v>
      </c>
      <c r="H438" s="161">
        <v>143.11000000000001</v>
      </c>
      <c r="I438" s="162"/>
      <c r="L438" s="158"/>
      <c r="M438" s="163"/>
      <c r="T438" s="164"/>
      <c r="AT438" s="159" t="s">
        <v>230</v>
      </c>
      <c r="AU438" s="159" t="s">
        <v>85</v>
      </c>
      <c r="AV438" s="13" t="s">
        <v>85</v>
      </c>
      <c r="AW438" s="13" t="s">
        <v>36</v>
      </c>
      <c r="AX438" s="13" t="s">
        <v>83</v>
      </c>
      <c r="AY438" s="159" t="s">
        <v>218</v>
      </c>
    </row>
    <row r="439" spans="2:65" s="1" customFormat="1" ht="11.25">
      <c r="B439" s="33"/>
      <c r="D439" s="146" t="s">
        <v>247</v>
      </c>
      <c r="F439" s="172" t="s">
        <v>2801</v>
      </c>
      <c r="L439" s="33"/>
      <c r="M439" s="149"/>
      <c r="T439" s="54"/>
      <c r="AU439" s="18" t="s">
        <v>85</v>
      </c>
    </row>
    <row r="440" spans="2:65" s="1" customFormat="1" ht="11.25">
      <c r="B440" s="33"/>
      <c r="D440" s="146" t="s">
        <v>247</v>
      </c>
      <c r="F440" s="173" t="s">
        <v>381</v>
      </c>
      <c r="H440" s="174">
        <v>0</v>
      </c>
      <c r="L440" s="33"/>
      <c r="M440" s="149"/>
      <c r="T440" s="54"/>
      <c r="AU440" s="18" t="s">
        <v>85</v>
      </c>
    </row>
    <row r="441" spans="2:65" s="1" customFormat="1" ht="11.25">
      <c r="B441" s="33"/>
      <c r="D441" s="146" t="s">
        <v>247</v>
      </c>
      <c r="F441" s="173" t="s">
        <v>3621</v>
      </c>
      <c r="H441" s="174">
        <v>143.11000000000001</v>
      </c>
      <c r="L441" s="33"/>
      <c r="M441" s="149"/>
      <c r="T441" s="54"/>
      <c r="AU441" s="18" t="s">
        <v>85</v>
      </c>
    </row>
    <row r="442" spans="2:65" s="1" customFormat="1" ht="11.25">
      <c r="B442" s="33"/>
      <c r="D442" s="146" t="s">
        <v>247</v>
      </c>
      <c r="F442" s="173" t="s">
        <v>235</v>
      </c>
      <c r="H442" s="174">
        <v>143.11000000000001</v>
      </c>
      <c r="L442" s="33"/>
      <c r="M442" s="149"/>
      <c r="T442" s="54"/>
      <c r="AU442" s="18" t="s">
        <v>85</v>
      </c>
    </row>
    <row r="443" spans="2:65" s="1" customFormat="1" ht="16.5" customHeight="1">
      <c r="B443" s="33"/>
      <c r="C443" s="133" t="s">
        <v>1475</v>
      </c>
      <c r="D443" s="133" t="s">
        <v>220</v>
      </c>
      <c r="E443" s="134" t="s">
        <v>1296</v>
      </c>
      <c r="F443" s="135" t="s">
        <v>1297</v>
      </c>
      <c r="G443" s="136" t="s">
        <v>151</v>
      </c>
      <c r="H443" s="137">
        <v>4.0730000000000004</v>
      </c>
      <c r="I443" s="138"/>
      <c r="J443" s="139">
        <f>ROUND(I443*H443,2)</f>
        <v>0</v>
      </c>
      <c r="K443" s="135" t="s">
        <v>223</v>
      </c>
      <c r="L443" s="33"/>
      <c r="M443" s="140" t="s">
        <v>19</v>
      </c>
      <c r="N443" s="141" t="s">
        <v>46</v>
      </c>
      <c r="P443" s="142">
        <f>O443*H443</f>
        <v>0</v>
      </c>
      <c r="Q443" s="142">
        <v>0</v>
      </c>
      <c r="R443" s="142">
        <f>Q443*H443</f>
        <v>0</v>
      </c>
      <c r="S443" s="142">
        <v>0</v>
      </c>
      <c r="T443" s="143">
        <f>S443*H443</f>
        <v>0</v>
      </c>
      <c r="AR443" s="144" t="s">
        <v>224</v>
      </c>
      <c r="AT443" s="144" t="s">
        <v>220</v>
      </c>
      <c r="AU443" s="144" t="s">
        <v>85</v>
      </c>
      <c r="AY443" s="18" t="s">
        <v>218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8" t="s">
        <v>83</v>
      </c>
      <c r="BK443" s="145">
        <f>ROUND(I443*H443,2)</f>
        <v>0</v>
      </c>
      <c r="BL443" s="18" t="s">
        <v>224</v>
      </c>
      <c r="BM443" s="144" t="s">
        <v>3622</v>
      </c>
    </row>
    <row r="444" spans="2:65" s="1" customFormat="1" ht="11.25">
      <c r="B444" s="33"/>
      <c r="D444" s="146" t="s">
        <v>226</v>
      </c>
      <c r="F444" s="147" t="s">
        <v>1299</v>
      </c>
      <c r="I444" s="148"/>
      <c r="L444" s="33"/>
      <c r="M444" s="149"/>
      <c r="T444" s="54"/>
      <c r="AT444" s="18" t="s">
        <v>226</v>
      </c>
      <c r="AU444" s="18" t="s">
        <v>85</v>
      </c>
    </row>
    <row r="445" spans="2:65" s="1" customFormat="1" ht="11.25">
      <c r="B445" s="33"/>
      <c r="D445" s="150" t="s">
        <v>228</v>
      </c>
      <c r="F445" s="151" t="s">
        <v>1300</v>
      </c>
      <c r="I445" s="148"/>
      <c r="L445" s="33"/>
      <c r="M445" s="149"/>
      <c r="T445" s="54"/>
      <c r="AT445" s="18" t="s">
        <v>228</v>
      </c>
      <c r="AU445" s="18" t="s">
        <v>85</v>
      </c>
    </row>
    <row r="446" spans="2:65" s="1" customFormat="1" ht="29.25">
      <c r="B446" s="33"/>
      <c r="D446" s="146" t="s">
        <v>276</v>
      </c>
      <c r="F446" s="175" t="s">
        <v>3623</v>
      </c>
      <c r="I446" s="148"/>
      <c r="L446" s="33"/>
      <c r="M446" s="149"/>
      <c r="T446" s="54"/>
      <c r="AT446" s="18" t="s">
        <v>276</v>
      </c>
      <c r="AU446" s="18" t="s">
        <v>85</v>
      </c>
    </row>
    <row r="447" spans="2:65" s="12" customFormat="1" ht="11.25">
      <c r="B447" s="152"/>
      <c r="D447" s="146" t="s">
        <v>230</v>
      </c>
      <c r="E447" s="153" t="s">
        <v>19</v>
      </c>
      <c r="F447" s="154" t="s">
        <v>3504</v>
      </c>
      <c r="H447" s="153" t="s">
        <v>19</v>
      </c>
      <c r="I447" s="155"/>
      <c r="L447" s="152"/>
      <c r="M447" s="156"/>
      <c r="T447" s="157"/>
      <c r="AT447" s="153" t="s">
        <v>230</v>
      </c>
      <c r="AU447" s="153" t="s">
        <v>85</v>
      </c>
      <c r="AV447" s="12" t="s">
        <v>83</v>
      </c>
      <c r="AW447" s="12" t="s">
        <v>36</v>
      </c>
      <c r="AX447" s="12" t="s">
        <v>75</v>
      </c>
      <c r="AY447" s="153" t="s">
        <v>218</v>
      </c>
    </row>
    <row r="448" spans="2:65" s="13" customFormat="1" ht="11.25">
      <c r="B448" s="158"/>
      <c r="D448" s="146" t="s">
        <v>230</v>
      </c>
      <c r="E448" s="159" t="s">
        <v>19</v>
      </c>
      <c r="F448" s="160" t="s">
        <v>3624</v>
      </c>
      <c r="H448" s="161">
        <v>2.25</v>
      </c>
      <c r="I448" s="162"/>
      <c r="L448" s="158"/>
      <c r="M448" s="163"/>
      <c r="T448" s="164"/>
      <c r="AT448" s="159" t="s">
        <v>230</v>
      </c>
      <c r="AU448" s="159" t="s">
        <v>85</v>
      </c>
      <c r="AV448" s="13" t="s">
        <v>85</v>
      </c>
      <c r="AW448" s="13" t="s">
        <v>36</v>
      </c>
      <c r="AX448" s="13" t="s">
        <v>75</v>
      </c>
      <c r="AY448" s="159" t="s">
        <v>218</v>
      </c>
    </row>
    <row r="449" spans="2:65" s="13" customFormat="1" ht="11.25">
      <c r="B449" s="158"/>
      <c r="D449" s="146" t="s">
        <v>230</v>
      </c>
      <c r="E449" s="159" t="s">
        <v>19</v>
      </c>
      <c r="F449" s="160" t="s">
        <v>3625</v>
      </c>
      <c r="H449" s="161">
        <v>1.823</v>
      </c>
      <c r="I449" s="162"/>
      <c r="L449" s="158"/>
      <c r="M449" s="163"/>
      <c r="T449" s="164"/>
      <c r="AT449" s="159" t="s">
        <v>230</v>
      </c>
      <c r="AU449" s="159" t="s">
        <v>85</v>
      </c>
      <c r="AV449" s="13" t="s">
        <v>85</v>
      </c>
      <c r="AW449" s="13" t="s">
        <v>36</v>
      </c>
      <c r="AX449" s="13" t="s">
        <v>75</v>
      </c>
      <c r="AY449" s="159" t="s">
        <v>218</v>
      </c>
    </row>
    <row r="450" spans="2:65" s="14" customFormat="1" ht="11.25">
      <c r="B450" s="165"/>
      <c r="D450" s="146" t="s">
        <v>230</v>
      </c>
      <c r="E450" s="166" t="s">
        <v>19</v>
      </c>
      <c r="F450" s="167" t="s">
        <v>235</v>
      </c>
      <c r="H450" s="168">
        <v>4.0730000000000004</v>
      </c>
      <c r="I450" s="169"/>
      <c r="L450" s="165"/>
      <c r="M450" s="170"/>
      <c r="T450" s="171"/>
      <c r="AT450" s="166" t="s">
        <v>230</v>
      </c>
      <c r="AU450" s="166" t="s">
        <v>85</v>
      </c>
      <c r="AV450" s="14" t="s">
        <v>224</v>
      </c>
      <c r="AW450" s="14" t="s">
        <v>36</v>
      </c>
      <c r="AX450" s="14" t="s">
        <v>83</v>
      </c>
      <c r="AY450" s="166" t="s">
        <v>218</v>
      </c>
    </row>
    <row r="451" spans="2:65" s="1" customFormat="1" ht="16.5" customHeight="1">
      <c r="B451" s="33"/>
      <c r="C451" s="133" t="s">
        <v>1483</v>
      </c>
      <c r="D451" s="133" t="s">
        <v>220</v>
      </c>
      <c r="E451" s="134" t="s">
        <v>2872</v>
      </c>
      <c r="F451" s="135" t="s">
        <v>2873</v>
      </c>
      <c r="G451" s="136" t="s">
        <v>151</v>
      </c>
      <c r="H451" s="137">
        <v>5.89</v>
      </c>
      <c r="I451" s="138"/>
      <c r="J451" s="139">
        <f>ROUND(I451*H451,2)</f>
        <v>0</v>
      </c>
      <c r="K451" s="135" t="s">
        <v>223</v>
      </c>
      <c r="L451" s="33"/>
      <c r="M451" s="140" t="s">
        <v>19</v>
      </c>
      <c r="N451" s="141" t="s">
        <v>46</v>
      </c>
      <c r="P451" s="142">
        <f>O451*H451</f>
        <v>0</v>
      </c>
      <c r="Q451" s="142">
        <v>0</v>
      </c>
      <c r="R451" s="142">
        <f>Q451*H451</f>
        <v>0</v>
      </c>
      <c r="S451" s="142">
        <v>0</v>
      </c>
      <c r="T451" s="143">
        <f>S451*H451</f>
        <v>0</v>
      </c>
      <c r="AR451" s="144" t="s">
        <v>224</v>
      </c>
      <c r="AT451" s="144" t="s">
        <v>220</v>
      </c>
      <c r="AU451" s="144" t="s">
        <v>85</v>
      </c>
      <c r="AY451" s="18" t="s">
        <v>218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8" t="s">
        <v>83</v>
      </c>
      <c r="BK451" s="145">
        <f>ROUND(I451*H451,2)</f>
        <v>0</v>
      </c>
      <c r="BL451" s="18" t="s">
        <v>224</v>
      </c>
      <c r="BM451" s="144" t="s">
        <v>3626</v>
      </c>
    </row>
    <row r="452" spans="2:65" s="1" customFormat="1" ht="11.25">
      <c r="B452" s="33"/>
      <c r="D452" s="146" t="s">
        <v>226</v>
      </c>
      <c r="F452" s="147" t="s">
        <v>2875</v>
      </c>
      <c r="I452" s="148"/>
      <c r="L452" s="33"/>
      <c r="M452" s="149"/>
      <c r="T452" s="54"/>
      <c r="AT452" s="18" t="s">
        <v>226</v>
      </c>
      <c r="AU452" s="18" t="s">
        <v>85</v>
      </c>
    </row>
    <row r="453" spans="2:65" s="1" customFormat="1" ht="11.25">
      <c r="B453" s="33"/>
      <c r="D453" s="150" t="s">
        <v>228</v>
      </c>
      <c r="F453" s="151" t="s">
        <v>2876</v>
      </c>
      <c r="I453" s="148"/>
      <c r="L453" s="33"/>
      <c r="M453" s="149"/>
      <c r="T453" s="54"/>
      <c r="AT453" s="18" t="s">
        <v>228</v>
      </c>
      <c r="AU453" s="18" t="s">
        <v>85</v>
      </c>
    </row>
    <row r="454" spans="2:65" s="1" customFormat="1" ht="19.5">
      <c r="B454" s="33"/>
      <c r="D454" s="146" t="s">
        <v>276</v>
      </c>
      <c r="F454" s="175" t="s">
        <v>1301</v>
      </c>
      <c r="I454" s="148"/>
      <c r="L454" s="33"/>
      <c r="M454" s="149"/>
      <c r="T454" s="54"/>
      <c r="AT454" s="18" t="s">
        <v>276</v>
      </c>
      <c r="AU454" s="18" t="s">
        <v>85</v>
      </c>
    </row>
    <row r="455" spans="2:65" s="12" customFormat="1" ht="11.25">
      <c r="B455" s="152"/>
      <c r="D455" s="146" t="s">
        <v>230</v>
      </c>
      <c r="E455" s="153" t="s">
        <v>19</v>
      </c>
      <c r="F455" s="154" t="s">
        <v>3509</v>
      </c>
      <c r="H455" s="153" t="s">
        <v>19</v>
      </c>
      <c r="I455" s="155"/>
      <c r="L455" s="152"/>
      <c r="M455" s="156"/>
      <c r="T455" s="157"/>
      <c r="AT455" s="153" t="s">
        <v>230</v>
      </c>
      <c r="AU455" s="153" t="s">
        <v>85</v>
      </c>
      <c r="AV455" s="12" t="s">
        <v>83</v>
      </c>
      <c r="AW455" s="12" t="s">
        <v>36</v>
      </c>
      <c r="AX455" s="12" t="s">
        <v>75</v>
      </c>
      <c r="AY455" s="153" t="s">
        <v>218</v>
      </c>
    </row>
    <row r="456" spans="2:65" s="13" customFormat="1" ht="11.25">
      <c r="B456" s="158"/>
      <c r="D456" s="146" t="s">
        <v>230</v>
      </c>
      <c r="E456" s="159" t="s">
        <v>19</v>
      </c>
      <c r="F456" s="160" t="s">
        <v>3627</v>
      </c>
      <c r="H456" s="161">
        <v>5.89</v>
      </c>
      <c r="I456" s="162"/>
      <c r="L456" s="158"/>
      <c r="M456" s="163"/>
      <c r="T456" s="164"/>
      <c r="AT456" s="159" t="s">
        <v>230</v>
      </c>
      <c r="AU456" s="159" t="s">
        <v>85</v>
      </c>
      <c r="AV456" s="13" t="s">
        <v>85</v>
      </c>
      <c r="AW456" s="13" t="s">
        <v>36</v>
      </c>
      <c r="AX456" s="13" t="s">
        <v>83</v>
      </c>
      <c r="AY456" s="159" t="s">
        <v>218</v>
      </c>
    </row>
    <row r="457" spans="2:65" s="1" customFormat="1" ht="16.5" customHeight="1">
      <c r="B457" s="33"/>
      <c r="C457" s="133" t="s">
        <v>1487</v>
      </c>
      <c r="D457" s="133" t="s">
        <v>220</v>
      </c>
      <c r="E457" s="134" t="s">
        <v>3628</v>
      </c>
      <c r="F457" s="135" t="s">
        <v>3629</v>
      </c>
      <c r="G457" s="136" t="s">
        <v>532</v>
      </c>
      <c r="H457" s="137">
        <v>32</v>
      </c>
      <c r="I457" s="138"/>
      <c r="J457" s="139">
        <f>ROUND(I457*H457,2)</f>
        <v>0</v>
      </c>
      <c r="K457" s="135" t="s">
        <v>223</v>
      </c>
      <c r="L457" s="33"/>
      <c r="M457" s="140" t="s">
        <v>19</v>
      </c>
      <c r="N457" s="141" t="s">
        <v>46</v>
      </c>
      <c r="P457" s="142">
        <f>O457*H457</f>
        <v>0</v>
      </c>
      <c r="Q457" s="142">
        <v>1.65E-3</v>
      </c>
      <c r="R457" s="142">
        <f>Q457*H457</f>
        <v>5.28E-2</v>
      </c>
      <c r="S457" s="142">
        <v>0</v>
      </c>
      <c r="T457" s="143">
        <f>S457*H457</f>
        <v>0</v>
      </c>
      <c r="AR457" s="144" t="s">
        <v>224</v>
      </c>
      <c r="AT457" s="144" t="s">
        <v>220</v>
      </c>
      <c r="AU457" s="144" t="s">
        <v>85</v>
      </c>
      <c r="AY457" s="18" t="s">
        <v>218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8" t="s">
        <v>83</v>
      </c>
      <c r="BK457" s="145">
        <f>ROUND(I457*H457,2)</f>
        <v>0</v>
      </c>
      <c r="BL457" s="18" t="s">
        <v>224</v>
      </c>
      <c r="BM457" s="144" t="s">
        <v>3630</v>
      </c>
    </row>
    <row r="458" spans="2:65" s="1" customFormat="1" ht="11.25">
      <c r="B458" s="33"/>
      <c r="D458" s="146" t="s">
        <v>226</v>
      </c>
      <c r="F458" s="147" t="s">
        <v>3631</v>
      </c>
      <c r="I458" s="148"/>
      <c r="L458" s="33"/>
      <c r="M458" s="149"/>
      <c r="T458" s="54"/>
      <c r="AT458" s="18" t="s">
        <v>226</v>
      </c>
      <c r="AU458" s="18" t="s">
        <v>85</v>
      </c>
    </row>
    <row r="459" spans="2:65" s="1" customFormat="1" ht="11.25">
      <c r="B459" s="33"/>
      <c r="D459" s="150" t="s">
        <v>228</v>
      </c>
      <c r="F459" s="151" t="s">
        <v>3632</v>
      </c>
      <c r="I459" s="148"/>
      <c r="L459" s="33"/>
      <c r="M459" s="149"/>
      <c r="T459" s="54"/>
      <c r="AT459" s="18" t="s">
        <v>228</v>
      </c>
      <c r="AU459" s="18" t="s">
        <v>85</v>
      </c>
    </row>
    <row r="460" spans="2:65" s="13" customFormat="1" ht="11.25">
      <c r="B460" s="158"/>
      <c r="D460" s="146" t="s">
        <v>230</v>
      </c>
      <c r="E460" s="159" t="s">
        <v>19</v>
      </c>
      <c r="F460" s="160" t="s">
        <v>3361</v>
      </c>
      <c r="H460" s="161">
        <v>32</v>
      </c>
      <c r="I460" s="162"/>
      <c r="L460" s="158"/>
      <c r="M460" s="163"/>
      <c r="T460" s="164"/>
      <c r="AT460" s="159" t="s">
        <v>230</v>
      </c>
      <c r="AU460" s="159" t="s">
        <v>85</v>
      </c>
      <c r="AV460" s="13" t="s">
        <v>85</v>
      </c>
      <c r="AW460" s="13" t="s">
        <v>36</v>
      </c>
      <c r="AX460" s="13" t="s">
        <v>83</v>
      </c>
      <c r="AY460" s="159" t="s">
        <v>218</v>
      </c>
    </row>
    <row r="461" spans="2:65" s="1" customFormat="1" ht="11.25">
      <c r="B461" s="33"/>
      <c r="D461" s="146" t="s">
        <v>247</v>
      </c>
      <c r="F461" s="172" t="s">
        <v>3633</v>
      </c>
      <c r="L461" s="33"/>
      <c r="M461" s="149"/>
      <c r="T461" s="54"/>
      <c r="AU461" s="18" t="s">
        <v>85</v>
      </c>
    </row>
    <row r="462" spans="2:65" s="1" customFormat="1" ht="11.25">
      <c r="B462" s="33"/>
      <c r="D462" s="146" t="s">
        <v>247</v>
      </c>
      <c r="F462" s="173" t="s">
        <v>3634</v>
      </c>
      <c r="H462" s="174">
        <v>0</v>
      </c>
      <c r="L462" s="33"/>
      <c r="M462" s="149"/>
      <c r="T462" s="54"/>
      <c r="AU462" s="18" t="s">
        <v>85</v>
      </c>
    </row>
    <row r="463" spans="2:65" s="1" customFormat="1" ht="11.25">
      <c r="B463" s="33"/>
      <c r="D463" s="146" t="s">
        <v>247</v>
      </c>
      <c r="F463" s="173" t="s">
        <v>510</v>
      </c>
      <c r="H463" s="174">
        <v>32</v>
      </c>
      <c r="L463" s="33"/>
      <c r="M463" s="149"/>
      <c r="T463" s="54"/>
      <c r="AU463" s="18" t="s">
        <v>85</v>
      </c>
    </row>
    <row r="464" spans="2:65" s="1" customFormat="1" ht="11.25">
      <c r="B464" s="33"/>
      <c r="D464" s="146" t="s">
        <v>247</v>
      </c>
      <c r="F464" s="173" t="s">
        <v>235</v>
      </c>
      <c r="H464" s="174">
        <v>32</v>
      </c>
      <c r="L464" s="33"/>
      <c r="M464" s="149"/>
      <c r="T464" s="54"/>
      <c r="AU464" s="18" t="s">
        <v>85</v>
      </c>
    </row>
    <row r="465" spans="2:65" s="1" customFormat="1" ht="16.5" customHeight="1">
      <c r="B465" s="33"/>
      <c r="C465" s="186" t="s">
        <v>1495</v>
      </c>
      <c r="D465" s="186" t="s">
        <v>638</v>
      </c>
      <c r="E465" s="187" t="s">
        <v>3635</v>
      </c>
      <c r="F465" s="188" t="s">
        <v>3636</v>
      </c>
      <c r="G465" s="189" t="s">
        <v>532</v>
      </c>
      <c r="H465" s="190">
        <v>32</v>
      </c>
      <c r="I465" s="191"/>
      <c r="J465" s="192">
        <f>ROUND(I465*H465,2)</f>
        <v>0</v>
      </c>
      <c r="K465" s="188" t="s">
        <v>223</v>
      </c>
      <c r="L465" s="193"/>
      <c r="M465" s="194" t="s">
        <v>19</v>
      </c>
      <c r="N465" s="195" t="s">
        <v>46</v>
      </c>
      <c r="P465" s="142">
        <f>O465*H465</f>
        <v>0</v>
      </c>
      <c r="Q465" s="142">
        <v>0.02</v>
      </c>
      <c r="R465" s="142">
        <f>Q465*H465</f>
        <v>0.64</v>
      </c>
      <c r="S465" s="142">
        <v>0</v>
      </c>
      <c r="T465" s="143">
        <f>S465*H465</f>
        <v>0</v>
      </c>
      <c r="AR465" s="144" t="s">
        <v>301</v>
      </c>
      <c r="AT465" s="144" t="s">
        <v>638</v>
      </c>
      <c r="AU465" s="144" t="s">
        <v>85</v>
      </c>
      <c r="AY465" s="18" t="s">
        <v>218</v>
      </c>
      <c r="BE465" s="145">
        <f>IF(N465="základní",J465,0)</f>
        <v>0</v>
      </c>
      <c r="BF465" s="145">
        <f>IF(N465="snížená",J465,0)</f>
        <v>0</v>
      </c>
      <c r="BG465" s="145">
        <f>IF(N465="zákl. přenesená",J465,0)</f>
        <v>0</v>
      </c>
      <c r="BH465" s="145">
        <f>IF(N465="sníž. přenesená",J465,0)</f>
        <v>0</v>
      </c>
      <c r="BI465" s="145">
        <f>IF(N465="nulová",J465,0)</f>
        <v>0</v>
      </c>
      <c r="BJ465" s="18" t="s">
        <v>83</v>
      </c>
      <c r="BK465" s="145">
        <f>ROUND(I465*H465,2)</f>
        <v>0</v>
      </c>
      <c r="BL465" s="18" t="s">
        <v>224</v>
      </c>
      <c r="BM465" s="144" t="s">
        <v>3637</v>
      </c>
    </row>
    <row r="466" spans="2:65" s="1" customFormat="1" ht="11.25">
      <c r="B466" s="33"/>
      <c r="D466" s="146" t="s">
        <v>226</v>
      </c>
      <c r="F466" s="147" t="s">
        <v>3636</v>
      </c>
      <c r="I466" s="148"/>
      <c r="L466" s="33"/>
      <c r="M466" s="149"/>
      <c r="T466" s="54"/>
      <c r="AT466" s="18" t="s">
        <v>226</v>
      </c>
      <c r="AU466" s="18" t="s">
        <v>85</v>
      </c>
    </row>
    <row r="467" spans="2:65" s="12" customFormat="1" ht="11.25">
      <c r="B467" s="152"/>
      <c r="D467" s="146" t="s">
        <v>230</v>
      </c>
      <c r="E467" s="153" t="s">
        <v>19</v>
      </c>
      <c r="F467" s="154" t="s">
        <v>3634</v>
      </c>
      <c r="H467" s="153" t="s">
        <v>19</v>
      </c>
      <c r="I467" s="155"/>
      <c r="L467" s="152"/>
      <c r="M467" s="156"/>
      <c r="T467" s="157"/>
      <c r="AT467" s="153" t="s">
        <v>230</v>
      </c>
      <c r="AU467" s="153" t="s">
        <v>85</v>
      </c>
      <c r="AV467" s="12" t="s">
        <v>83</v>
      </c>
      <c r="AW467" s="12" t="s">
        <v>36</v>
      </c>
      <c r="AX467" s="12" t="s">
        <v>75</v>
      </c>
      <c r="AY467" s="153" t="s">
        <v>218</v>
      </c>
    </row>
    <row r="468" spans="2:65" s="13" customFormat="1" ht="11.25">
      <c r="B468" s="158"/>
      <c r="D468" s="146" t="s">
        <v>230</v>
      </c>
      <c r="E468" s="159" t="s">
        <v>19</v>
      </c>
      <c r="F468" s="160" t="s">
        <v>510</v>
      </c>
      <c r="H468" s="161">
        <v>32</v>
      </c>
      <c r="I468" s="162"/>
      <c r="L468" s="158"/>
      <c r="M468" s="163"/>
      <c r="T468" s="164"/>
      <c r="AT468" s="159" t="s">
        <v>230</v>
      </c>
      <c r="AU468" s="159" t="s">
        <v>85</v>
      </c>
      <c r="AV468" s="13" t="s">
        <v>85</v>
      </c>
      <c r="AW468" s="13" t="s">
        <v>36</v>
      </c>
      <c r="AX468" s="13" t="s">
        <v>75</v>
      </c>
      <c r="AY468" s="159" t="s">
        <v>218</v>
      </c>
    </row>
    <row r="469" spans="2:65" s="14" customFormat="1" ht="11.25">
      <c r="B469" s="165"/>
      <c r="D469" s="146" t="s">
        <v>230</v>
      </c>
      <c r="E469" s="166" t="s">
        <v>3361</v>
      </c>
      <c r="F469" s="167" t="s">
        <v>235</v>
      </c>
      <c r="H469" s="168">
        <v>32</v>
      </c>
      <c r="I469" s="169"/>
      <c r="L469" s="165"/>
      <c r="M469" s="170"/>
      <c r="T469" s="171"/>
      <c r="AT469" s="166" t="s">
        <v>230</v>
      </c>
      <c r="AU469" s="166" t="s">
        <v>85</v>
      </c>
      <c r="AV469" s="14" t="s">
        <v>224</v>
      </c>
      <c r="AW469" s="14" t="s">
        <v>36</v>
      </c>
      <c r="AX469" s="14" t="s">
        <v>83</v>
      </c>
      <c r="AY469" s="166" t="s">
        <v>218</v>
      </c>
    </row>
    <row r="470" spans="2:65" s="1" customFormat="1" ht="16.5" customHeight="1">
      <c r="B470" s="33"/>
      <c r="C470" s="133" t="s">
        <v>1500</v>
      </c>
      <c r="D470" s="133" t="s">
        <v>220</v>
      </c>
      <c r="E470" s="134" t="s">
        <v>3638</v>
      </c>
      <c r="F470" s="135" t="s">
        <v>3639</v>
      </c>
      <c r="G470" s="136" t="s">
        <v>532</v>
      </c>
      <c r="H470" s="137">
        <v>1</v>
      </c>
      <c r="I470" s="138"/>
      <c r="J470" s="139">
        <f>ROUND(I470*H470,2)</f>
        <v>0</v>
      </c>
      <c r="K470" s="135" t="s">
        <v>223</v>
      </c>
      <c r="L470" s="33"/>
      <c r="M470" s="140" t="s">
        <v>19</v>
      </c>
      <c r="N470" s="141" t="s">
        <v>46</v>
      </c>
      <c r="P470" s="142">
        <f>O470*H470</f>
        <v>0</v>
      </c>
      <c r="Q470" s="142">
        <v>0.22394</v>
      </c>
      <c r="R470" s="142">
        <f>Q470*H470</f>
        <v>0.22394</v>
      </c>
      <c r="S470" s="142">
        <v>0</v>
      </c>
      <c r="T470" s="143">
        <f>S470*H470</f>
        <v>0</v>
      </c>
      <c r="AR470" s="144" t="s">
        <v>224</v>
      </c>
      <c r="AT470" s="144" t="s">
        <v>220</v>
      </c>
      <c r="AU470" s="144" t="s">
        <v>85</v>
      </c>
      <c r="AY470" s="18" t="s">
        <v>218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8" t="s">
        <v>83</v>
      </c>
      <c r="BK470" s="145">
        <f>ROUND(I470*H470,2)</f>
        <v>0</v>
      </c>
      <c r="BL470" s="18" t="s">
        <v>224</v>
      </c>
      <c r="BM470" s="144" t="s">
        <v>3640</v>
      </c>
    </row>
    <row r="471" spans="2:65" s="1" customFormat="1" ht="11.25">
      <c r="B471" s="33"/>
      <c r="D471" s="146" t="s">
        <v>226</v>
      </c>
      <c r="F471" s="147" t="s">
        <v>3641</v>
      </c>
      <c r="I471" s="148"/>
      <c r="L471" s="33"/>
      <c r="M471" s="149"/>
      <c r="T471" s="54"/>
      <c r="AT471" s="18" t="s">
        <v>226</v>
      </c>
      <c r="AU471" s="18" t="s">
        <v>85</v>
      </c>
    </row>
    <row r="472" spans="2:65" s="1" customFormat="1" ht="11.25">
      <c r="B472" s="33"/>
      <c r="D472" s="150" t="s">
        <v>228</v>
      </c>
      <c r="F472" s="151" t="s">
        <v>3642</v>
      </c>
      <c r="I472" s="148"/>
      <c r="L472" s="33"/>
      <c r="M472" s="149"/>
      <c r="T472" s="54"/>
      <c r="AT472" s="18" t="s">
        <v>228</v>
      </c>
      <c r="AU472" s="18" t="s">
        <v>85</v>
      </c>
    </row>
    <row r="473" spans="2:65" s="12" customFormat="1" ht="11.25">
      <c r="B473" s="152"/>
      <c r="D473" s="146" t="s">
        <v>230</v>
      </c>
      <c r="E473" s="153" t="s">
        <v>19</v>
      </c>
      <c r="F473" s="154" t="s">
        <v>3634</v>
      </c>
      <c r="H473" s="153" t="s">
        <v>19</v>
      </c>
      <c r="I473" s="155"/>
      <c r="L473" s="152"/>
      <c r="M473" s="156"/>
      <c r="T473" s="157"/>
      <c r="AT473" s="153" t="s">
        <v>230</v>
      </c>
      <c r="AU473" s="153" t="s">
        <v>85</v>
      </c>
      <c r="AV473" s="12" t="s">
        <v>83</v>
      </c>
      <c r="AW473" s="12" t="s">
        <v>36</v>
      </c>
      <c r="AX473" s="12" t="s">
        <v>75</v>
      </c>
      <c r="AY473" s="153" t="s">
        <v>218</v>
      </c>
    </row>
    <row r="474" spans="2:65" s="13" customFormat="1" ht="11.25">
      <c r="B474" s="158"/>
      <c r="D474" s="146" t="s">
        <v>230</v>
      </c>
      <c r="E474" s="159" t="s">
        <v>19</v>
      </c>
      <c r="F474" s="160" t="s">
        <v>3364</v>
      </c>
      <c r="H474" s="161">
        <v>1</v>
      </c>
      <c r="I474" s="162"/>
      <c r="L474" s="158"/>
      <c r="M474" s="163"/>
      <c r="T474" s="164"/>
      <c r="AT474" s="159" t="s">
        <v>230</v>
      </c>
      <c r="AU474" s="159" t="s">
        <v>85</v>
      </c>
      <c r="AV474" s="13" t="s">
        <v>85</v>
      </c>
      <c r="AW474" s="13" t="s">
        <v>36</v>
      </c>
      <c r="AX474" s="13" t="s">
        <v>75</v>
      </c>
      <c r="AY474" s="159" t="s">
        <v>218</v>
      </c>
    </row>
    <row r="475" spans="2:65" s="14" customFormat="1" ht="11.25">
      <c r="B475" s="165"/>
      <c r="D475" s="146" t="s">
        <v>230</v>
      </c>
      <c r="E475" s="166" t="s">
        <v>19</v>
      </c>
      <c r="F475" s="167" t="s">
        <v>235</v>
      </c>
      <c r="H475" s="168">
        <v>1</v>
      </c>
      <c r="I475" s="169"/>
      <c r="L475" s="165"/>
      <c r="M475" s="170"/>
      <c r="T475" s="171"/>
      <c r="AT475" s="166" t="s">
        <v>230</v>
      </c>
      <c r="AU475" s="166" t="s">
        <v>85</v>
      </c>
      <c r="AV475" s="14" t="s">
        <v>224</v>
      </c>
      <c r="AW475" s="14" t="s">
        <v>36</v>
      </c>
      <c r="AX475" s="14" t="s">
        <v>83</v>
      </c>
      <c r="AY475" s="166" t="s">
        <v>218</v>
      </c>
    </row>
    <row r="476" spans="2:65" s="1" customFormat="1" ht="11.25">
      <c r="B476" s="33"/>
      <c r="D476" s="146" t="s">
        <v>247</v>
      </c>
      <c r="F476" s="172" t="s">
        <v>3643</v>
      </c>
      <c r="L476" s="33"/>
      <c r="M476" s="149"/>
      <c r="T476" s="54"/>
      <c r="AU476" s="18" t="s">
        <v>85</v>
      </c>
    </row>
    <row r="477" spans="2:65" s="1" customFormat="1" ht="11.25">
      <c r="B477" s="33"/>
      <c r="D477" s="146" t="s">
        <v>247</v>
      </c>
      <c r="F477" s="173" t="s">
        <v>3634</v>
      </c>
      <c r="H477" s="174">
        <v>0</v>
      </c>
      <c r="L477" s="33"/>
      <c r="M477" s="149"/>
      <c r="T477" s="54"/>
      <c r="AU477" s="18" t="s">
        <v>85</v>
      </c>
    </row>
    <row r="478" spans="2:65" s="1" customFormat="1" ht="11.25">
      <c r="B478" s="33"/>
      <c r="D478" s="146" t="s">
        <v>247</v>
      </c>
      <c r="F478" s="173" t="s">
        <v>3644</v>
      </c>
      <c r="H478" s="174">
        <v>1</v>
      </c>
      <c r="L478" s="33"/>
      <c r="M478" s="149"/>
      <c r="T478" s="54"/>
      <c r="AU478" s="18" t="s">
        <v>85</v>
      </c>
    </row>
    <row r="479" spans="2:65" s="1" customFormat="1" ht="11.25">
      <c r="B479" s="33"/>
      <c r="D479" s="146" t="s">
        <v>247</v>
      </c>
      <c r="F479" s="173" t="s">
        <v>235</v>
      </c>
      <c r="H479" s="174">
        <v>1</v>
      </c>
      <c r="L479" s="33"/>
      <c r="M479" s="149"/>
      <c r="T479" s="54"/>
      <c r="AU479" s="18" t="s">
        <v>85</v>
      </c>
    </row>
    <row r="480" spans="2:65" s="1" customFormat="1" ht="16.5" customHeight="1">
      <c r="B480" s="33"/>
      <c r="C480" s="186" t="s">
        <v>1505</v>
      </c>
      <c r="D480" s="186" t="s">
        <v>638</v>
      </c>
      <c r="E480" s="187" t="s">
        <v>3645</v>
      </c>
      <c r="F480" s="188" t="s">
        <v>3646</v>
      </c>
      <c r="G480" s="189" t="s">
        <v>532</v>
      </c>
      <c r="H480" s="190">
        <v>1</v>
      </c>
      <c r="I480" s="191"/>
      <c r="J480" s="192">
        <f>ROUND(I480*H480,2)</f>
        <v>0</v>
      </c>
      <c r="K480" s="188" t="s">
        <v>223</v>
      </c>
      <c r="L480" s="193"/>
      <c r="M480" s="194" t="s">
        <v>19</v>
      </c>
      <c r="N480" s="195" t="s">
        <v>46</v>
      </c>
      <c r="P480" s="142">
        <f>O480*H480</f>
        <v>0</v>
      </c>
      <c r="Q480" s="142">
        <v>5.2999999999999999E-2</v>
      </c>
      <c r="R480" s="142">
        <f>Q480*H480</f>
        <v>5.2999999999999999E-2</v>
      </c>
      <c r="S480" s="142">
        <v>0</v>
      </c>
      <c r="T480" s="143">
        <f>S480*H480</f>
        <v>0</v>
      </c>
      <c r="AR480" s="144" t="s">
        <v>301</v>
      </c>
      <c r="AT480" s="144" t="s">
        <v>638</v>
      </c>
      <c r="AU480" s="144" t="s">
        <v>85</v>
      </c>
      <c r="AY480" s="18" t="s">
        <v>218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8" t="s">
        <v>83</v>
      </c>
      <c r="BK480" s="145">
        <f>ROUND(I480*H480,2)</f>
        <v>0</v>
      </c>
      <c r="BL480" s="18" t="s">
        <v>224</v>
      </c>
      <c r="BM480" s="144" t="s">
        <v>3647</v>
      </c>
    </row>
    <row r="481" spans="2:65" s="1" customFormat="1" ht="11.25">
      <c r="B481" s="33"/>
      <c r="D481" s="146" t="s">
        <v>226</v>
      </c>
      <c r="F481" s="147" t="s">
        <v>3646</v>
      </c>
      <c r="I481" s="148"/>
      <c r="L481" s="33"/>
      <c r="M481" s="149"/>
      <c r="T481" s="54"/>
      <c r="AT481" s="18" t="s">
        <v>226</v>
      </c>
      <c r="AU481" s="18" t="s">
        <v>85</v>
      </c>
    </row>
    <row r="482" spans="2:65" s="12" customFormat="1" ht="11.25">
      <c r="B482" s="152"/>
      <c r="D482" s="146" t="s">
        <v>230</v>
      </c>
      <c r="E482" s="153" t="s">
        <v>19</v>
      </c>
      <c r="F482" s="154" t="s">
        <v>3634</v>
      </c>
      <c r="H482" s="153" t="s">
        <v>19</v>
      </c>
      <c r="I482" s="155"/>
      <c r="L482" s="152"/>
      <c r="M482" s="156"/>
      <c r="T482" s="157"/>
      <c r="AT482" s="153" t="s">
        <v>230</v>
      </c>
      <c r="AU482" s="153" t="s">
        <v>85</v>
      </c>
      <c r="AV482" s="12" t="s">
        <v>83</v>
      </c>
      <c r="AW482" s="12" t="s">
        <v>36</v>
      </c>
      <c r="AX482" s="12" t="s">
        <v>75</v>
      </c>
      <c r="AY482" s="153" t="s">
        <v>218</v>
      </c>
    </row>
    <row r="483" spans="2:65" s="13" customFormat="1" ht="11.25">
      <c r="B483" s="158"/>
      <c r="D483" s="146" t="s">
        <v>230</v>
      </c>
      <c r="E483" s="159" t="s">
        <v>19</v>
      </c>
      <c r="F483" s="160" t="s">
        <v>3644</v>
      </c>
      <c r="H483" s="161">
        <v>1</v>
      </c>
      <c r="I483" s="162"/>
      <c r="L483" s="158"/>
      <c r="M483" s="163"/>
      <c r="T483" s="164"/>
      <c r="AT483" s="159" t="s">
        <v>230</v>
      </c>
      <c r="AU483" s="159" t="s">
        <v>85</v>
      </c>
      <c r="AV483" s="13" t="s">
        <v>85</v>
      </c>
      <c r="AW483" s="13" t="s">
        <v>36</v>
      </c>
      <c r="AX483" s="13" t="s">
        <v>75</v>
      </c>
      <c r="AY483" s="159" t="s">
        <v>218</v>
      </c>
    </row>
    <row r="484" spans="2:65" s="14" customFormat="1" ht="11.25">
      <c r="B484" s="165"/>
      <c r="D484" s="146" t="s">
        <v>230</v>
      </c>
      <c r="E484" s="166" t="s">
        <v>3364</v>
      </c>
      <c r="F484" s="167" t="s">
        <v>235</v>
      </c>
      <c r="H484" s="168">
        <v>1</v>
      </c>
      <c r="I484" s="169"/>
      <c r="L484" s="165"/>
      <c r="M484" s="170"/>
      <c r="T484" s="171"/>
      <c r="AT484" s="166" t="s">
        <v>230</v>
      </c>
      <c r="AU484" s="166" t="s">
        <v>85</v>
      </c>
      <c r="AV484" s="14" t="s">
        <v>224</v>
      </c>
      <c r="AW484" s="14" t="s">
        <v>36</v>
      </c>
      <c r="AX484" s="14" t="s">
        <v>83</v>
      </c>
      <c r="AY484" s="166" t="s">
        <v>218</v>
      </c>
    </row>
    <row r="485" spans="2:65" s="1" customFormat="1" ht="21.75" customHeight="1">
      <c r="B485" s="33"/>
      <c r="C485" s="133" t="s">
        <v>1889</v>
      </c>
      <c r="D485" s="133" t="s">
        <v>220</v>
      </c>
      <c r="E485" s="134" t="s">
        <v>3648</v>
      </c>
      <c r="F485" s="135" t="s">
        <v>3649</v>
      </c>
      <c r="G485" s="136" t="s">
        <v>147</v>
      </c>
      <c r="H485" s="137">
        <v>2.1880000000000002</v>
      </c>
      <c r="I485" s="138"/>
      <c r="J485" s="139">
        <f>ROUND(I485*H485,2)</f>
        <v>0</v>
      </c>
      <c r="K485" s="135" t="s">
        <v>223</v>
      </c>
      <c r="L485" s="33"/>
      <c r="M485" s="140" t="s">
        <v>19</v>
      </c>
      <c r="N485" s="141" t="s">
        <v>46</v>
      </c>
      <c r="P485" s="142">
        <f>O485*H485</f>
        <v>0</v>
      </c>
      <c r="Q485" s="142">
        <v>0</v>
      </c>
      <c r="R485" s="142">
        <f>Q485*H485</f>
        <v>0</v>
      </c>
      <c r="S485" s="142">
        <v>0</v>
      </c>
      <c r="T485" s="143">
        <f>S485*H485</f>
        <v>0</v>
      </c>
      <c r="AR485" s="144" t="s">
        <v>224</v>
      </c>
      <c r="AT485" s="144" t="s">
        <v>220</v>
      </c>
      <c r="AU485" s="144" t="s">
        <v>85</v>
      </c>
      <c r="AY485" s="18" t="s">
        <v>218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8" t="s">
        <v>83</v>
      </c>
      <c r="BK485" s="145">
        <f>ROUND(I485*H485,2)</f>
        <v>0</v>
      </c>
      <c r="BL485" s="18" t="s">
        <v>224</v>
      </c>
      <c r="BM485" s="144" t="s">
        <v>3650</v>
      </c>
    </row>
    <row r="486" spans="2:65" s="1" customFormat="1" ht="19.5">
      <c r="B486" s="33"/>
      <c r="D486" s="146" t="s">
        <v>226</v>
      </c>
      <c r="F486" s="147" t="s">
        <v>3651</v>
      </c>
      <c r="I486" s="148"/>
      <c r="L486" s="33"/>
      <c r="M486" s="149"/>
      <c r="T486" s="54"/>
      <c r="AT486" s="18" t="s">
        <v>226</v>
      </c>
      <c r="AU486" s="18" t="s">
        <v>85</v>
      </c>
    </row>
    <row r="487" spans="2:65" s="1" customFormat="1" ht="11.25">
      <c r="B487" s="33"/>
      <c r="D487" s="150" t="s">
        <v>228</v>
      </c>
      <c r="F487" s="151" t="s">
        <v>3652</v>
      </c>
      <c r="I487" s="148"/>
      <c r="L487" s="33"/>
      <c r="M487" s="149"/>
      <c r="T487" s="54"/>
      <c r="AT487" s="18" t="s">
        <v>228</v>
      </c>
      <c r="AU487" s="18" t="s">
        <v>85</v>
      </c>
    </row>
    <row r="488" spans="2:65" s="12" customFormat="1" ht="11.25">
      <c r="B488" s="152"/>
      <c r="D488" s="146" t="s">
        <v>230</v>
      </c>
      <c r="E488" s="153" t="s">
        <v>19</v>
      </c>
      <c r="F488" s="154" t="s">
        <v>3504</v>
      </c>
      <c r="H488" s="153" t="s">
        <v>19</v>
      </c>
      <c r="I488" s="155"/>
      <c r="L488" s="152"/>
      <c r="M488" s="156"/>
      <c r="T488" s="157"/>
      <c r="AT488" s="153" t="s">
        <v>230</v>
      </c>
      <c r="AU488" s="153" t="s">
        <v>85</v>
      </c>
      <c r="AV488" s="12" t="s">
        <v>83</v>
      </c>
      <c r="AW488" s="12" t="s">
        <v>36</v>
      </c>
      <c r="AX488" s="12" t="s">
        <v>75</v>
      </c>
      <c r="AY488" s="153" t="s">
        <v>218</v>
      </c>
    </row>
    <row r="489" spans="2:65" s="13" customFormat="1" ht="11.25">
      <c r="B489" s="158"/>
      <c r="D489" s="146" t="s">
        <v>230</v>
      </c>
      <c r="E489" s="159" t="s">
        <v>19</v>
      </c>
      <c r="F489" s="160" t="s">
        <v>3653</v>
      </c>
      <c r="H489" s="161">
        <v>2.1880000000000002</v>
      </c>
      <c r="I489" s="162"/>
      <c r="L489" s="158"/>
      <c r="M489" s="163"/>
      <c r="T489" s="164"/>
      <c r="AT489" s="159" t="s">
        <v>230</v>
      </c>
      <c r="AU489" s="159" t="s">
        <v>85</v>
      </c>
      <c r="AV489" s="13" t="s">
        <v>85</v>
      </c>
      <c r="AW489" s="13" t="s">
        <v>36</v>
      </c>
      <c r="AX489" s="13" t="s">
        <v>83</v>
      </c>
      <c r="AY489" s="159" t="s">
        <v>218</v>
      </c>
    </row>
    <row r="490" spans="2:65" s="1" customFormat="1" ht="16.5" customHeight="1">
      <c r="B490" s="33"/>
      <c r="C490" s="133" t="s">
        <v>1893</v>
      </c>
      <c r="D490" s="133" t="s">
        <v>220</v>
      </c>
      <c r="E490" s="134" t="s">
        <v>2804</v>
      </c>
      <c r="F490" s="135" t="s">
        <v>2805</v>
      </c>
      <c r="G490" s="136" t="s">
        <v>151</v>
      </c>
      <c r="H490" s="137">
        <v>143.11000000000001</v>
      </c>
      <c r="I490" s="138"/>
      <c r="J490" s="139">
        <f>ROUND(I490*H490,2)</f>
        <v>0</v>
      </c>
      <c r="K490" s="135" t="s">
        <v>223</v>
      </c>
      <c r="L490" s="33"/>
      <c r="M490" s="140" t="s">
        <v>19</v>
      </c>
      <c r="N490" s="141" t="s">
        <v>46</v>
      </c>
      <c r="P490" s="142">
        <f>O490*H490</f>
        <v>0</v>
      </c>
      <c r="Q490" s="142">
        <v>0.93779000000000001</v>
      </c>
      <c r="R490" s="142">
        <f>Q490*H490</f>
        <v>134.20712690000002</v>
      </c>
      <c r="S490" s="142">
        <v>0</v>
      </c>
      <c r="T490" s="143">
        <f>S490*H490</f>
        <v>0</v>
      </c>
      <c r="AR490" s="144" t="s">
        <v>224</v>
      </c>
      <c r="AT490" s="144" t="s">
        <v>220</v>
      </c>
      <c r="AU490" s="144" t="s">
        <v>85</v>
      </c>
      <c r="AY490" s="18" t="s">
        <v>218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8" t="s">
        <v>83</v>
      </c>
      <c r="BK490" s="145">
        <f>ROUND(I490*H490,2)</f>
        <v>0</v>
      </c>
      <c r="BL490" s="18" t="s">
        <v>224</v>
      </c>
      <c r="BM490" s="144" t="s">
        <v>3654</v>
      </c>
    </row>
    <row r="491" spans="2:65" s="1" customFormat="1" ht="11.25">
      <c r="B491" s="33"/>
      <c r="D491" s="146" t="s">
        <v>226</v>
      </c>
      <c r="F491" s="147" t="s">
        <v>2807</v>
      </c>
      <c r="I491" s="148"/>
      <c r="L491" s="33"/>
      <c r="M491" s="149"/>
      <c r="T491" s="54"/>
      <c r="AT491" s="18" t="s">
        <v>226</v>
      </c>
      <c r="AU491" s="18" t="s">
        <v>85</v>
      </c>
    </row>
    <row r="492" spans="2:65" s="1" customFormat="1" ht="11.25">
      <c r="B492" s="33"/>
      <c r="D492" s="150" t="s">
        <v>228</v>
      </c>
      <c r="F492" s="151" t="s">
        <v>2808</v>
      </c>
      <c r="I492" s="148"/>
      <c r="L492" s="33"/>
      <c r="M492" s="149"/>
      <c r="T492" s="54"/>
      <c r="AT492" s="18" t="s">
        <v>228</v>
      </c>
      <c r="AU492" s="18" t="s">
        <v>85</v>
      </c>
    </row>
    <row r="493" spans="2:65" s="12" customFormat="1" ht="11.25">
      <c r="B493" s="152"/>
      <c r="D493" s="146" t="s">
        <v>230</v>
      </c>
      <c r="E493" s="153" t="s">
        <v>19</v>
      </c>
      <c r="F493" s="154" t="s">
        <v>381</v>
      </c>
      <c r="H493" s="153" t="s">
        <v>19</v>
      </c>
      <c r="I493" s="155"/>
      <c r="L493" s="152"/>
      <c r="M493" s="156"/>
      <c r="T493" s="157"/>
      <c r="AT493" s="153" t="s">
        <v>230</v>
      </c>
      <c r="AU493" s="153" t="s">
        <v>85</v>
      </c>
      <c r="AV493" s="12" t="s">
        <v>83</v>
      </c>
      <c r="AW493" s="12" t="s">
        <v>36</v>
      </c>
      <c r="AX493" s="12" t="s">
        <v>75</v>
      </c>
      <c r="AY493" s="153" t="s">
        <v>218</v>
      </c>
    </row>
    <row r="494" spans="2:65" s="13" customFormat="1" ht="11.25">
      <c r="B494" s="158"/>
      <c r="D494" s="146" t="s">
        <v>230</v>
      </c>
      <c r="E494" s="159" t="s">
        <v>19</v>
      </c>
      <c r="F494" s="160" t="s">
        <v>3621</v>
      </c>
      <c r="H494" s="161">
        <v>143.11000000000001</v>
      </c>
      <c r="I494" s="162"/>
      <c r="L494" s="158"/>
      <c r="M494" s="163"/>
      <c r="T494" s="164"/>
      <c r="AT494" s="159" t="s">
        <v>230</v>
      </c>
      <c r="AU494" s="159" t="s">
        <v>85</v>
      </c>
      <c r="AV494" s="13" t="s">
        <v>85</v>
      </c>
      <c r="AW494" s="13" t="s">
        <v>36</v>
      </c>
      <c r="AX494" s="13" t="s">
        <v>75</v>
      </c>
      <c r="AY494" s="159" t="s">
        <v>218</v>
      </c>
    </row>
    <row r="495" spans="2:65" s="14" customFormat="1" ht="11.25">
      <c r="B495" s="165"/>
      <c r="D495" s="146" t="s">
        <v>230</v>
      </c>
      <c r="E495" s="166" t="s">
        <v>2749</v>
      </c>
      <c r="F495" s="167" t="s">
        <v>235</v>
      </c>
      <c r="H495" s="168">
        <v>143.11000000000001</v>
      </c>
      <c r="I495" s="169"/>
      <c r="L495" s="165"/>
      <c r="M495" s="170"/>
      <c r="T495" s="171"/>
      <c r="AT495" s="166" t="s">
        <v>230</v>
      </c>
      <c r="AU495" s="166" t="s">
        <v>85</v>
      </c>
      <c r="AV495" s="14" t="s">
        <v>224</v>
      </c>
      <c r="AW495" s="14" t="s">
        <v>36</v>
      </c>
      <c r="AX495" s="14" t="s">
        <v>83</v>
      </c>
      <c r="AY495" s="166" t="s">
        <v>218</v>
      </c>
    </row>
    <row r="496" spans="2:65" s="11" customFormat="1" ht="22.9" customHeight="1">
      <c r="B496" s="121"/>
      <c r="D496" s="122" t="s">
        <v>74</v>
      </c>
      <c r="E496" s="131" t="s">
        <v>301</v>
      </c>
      <c r="F496" s="131" t="s">
        <v>374</v>
      </c>
      <c r="I496" s="124"/>
      <c r="J496" s="132">
        <f>BK496</f>
        <v>0</v>
      </c>
      <c r="L496" s="121"/>
      <c r="M496" s="126"/>
      <c r="P496" s="127">
        <f>SUM(P497:P686)</f>
        <v>0</v>
      </c>
      <c r="R496" s="127">
        <f>SUM(R497:R686)</f>
        <v>7.6781850799999996</v>
      </c>
      <c r="T496" s="128">
        <f>SUM(T497:T686)</f>
        <v>0.2</v>
      </c>
      <c r="AR496" s="122" t="s">
        <v>83</v>
      </c>
      <c r="AT496" s="129" t="s">
        <v>74</v>
      </c>
      <c r="AU496" s="129" t="s">
        <v>83</v>
      </c>
      <c r="AY496" s="122" t="s">
        <v>218</v>
      </c>
      <c r="BK496" s="130">
        <f>SUM(BK497:BK686)</f>
        <v>0</v>
      </c>
    </row>
    <row r="497" spans="2:65" s="1" customFormat="1" ht="24.2" customHeight="1">
      <c r="B497" s="33"/>
      <c r="C497" s="133" t="s">
        <v>1897</v>
      </c>
      <c r="D497" s="133" t="s">
        <v>220</v>
      </c>
      <c r="E497" s="134" t="s">
        <v>3655</v>
      </c>
      <c r="F497" s="135" t="s">
        <v>3656</v>
      </c>
      <c r="G497" s="136" t="s">
        <v>157</v>
      </c>
      <c r="H497" s="137">
        <v>16.7</v>
      </c>
      <c r="I497" s="138"/>
      <c r="J497" s="139">
        <f>ROUND(I497*H497,2)</f>
        <v>0</v>
      </c>
      <c r="K497" s="135" t="s">
        <v>223</v>
      </c>
      <c r="L497" s="33"/>
      <c r="M497" s="140" t="s">
        <v>19</v>
      </c>
      <c r="N497" s="141" t="s">
        <v>46</v>
      </c>
      <c r="P497" s="142">
        <f>O497*H497</f>
        <v>0</v>
      </c>
      <c r="Q497" s="142">
        <v>1.7000000000000001E-4</v>
      </c>
      <c r="R497" s="142">
        <f>Q497*H497</f>
        <v>2.8389999999999999E-3</v>
      </c>
      <c r="S497" s="142">
        <v>0</v>
      </c>
      <c r="T497" s="143">
        <f>S497*H497</f>
        <v>0</v>
      </c>
      <c r="AR497" s="144" t="s">
        <v>224</v>
      </c>
      <c r="AT497" s="144" t="s">
        <v>220</v>
      </c>
      <c r="AU497" s="144" t="s">
        <v>85</v>
      </c>
      <c r="AY497" s="18" t="s">
        <v>218</v>
      </c>
      <c r="BE497" s="145">
        <f>IF(N497="základní",J497,0)</f>
        <v>0</v>
      </c>
      <c r="BF497" s="145">
        <f>IF(N497="snížená",J497,0)</f>
        <v>0</v>
      </c>
      <c r="BG497" s="145">
        <f>IF(N497="zákl. přenesená",J497,0)</f>
        <v>0</v>
      </c>
      <c r="BH497" s="145">
        <f>IF(N497="sníž. přenesená",J497,0)</f>
        <v>0</v>
      </c>
      <c r="BI497" s="145">
        <f>IF(N497="nulová",J497,0)</f>
        <v>0</v>
      </c>
      <c r="BJ497" s="18" t="s">
        <v>83</v>
      </c>
      <c r="BK497" s="145">
        <f>ROUND(I497*H497,2)</f>
        <v>0</v>
      </c>
      <c r="BL497" s="18" t="s">
        <v>224</v>
      </c>
      <c r="BM497" s="144" t="s">
        <v>3657</v>
      </c>
    </row>
    <row r="498" spans="2:65" s="1" customFormat="1" ht="19.5">
      <c r="B498" s="33"/>
      <c r="D498" s="146" t="s">
        <v>226</v>
      </c>
      <c r="F498" s="147" t="s">
        <v>3658</v>
      </c>
      <c r="I498" s="148"/>
      <c r="L498" s="33"/>
      <c r="M498" s="149"/>
      <c r="T498" s="54"/>
      <c r="AT498" s="18" t="s">
        <v>226</v>
      </c>
      <c r="AU498" s="18" t="s">
        <v>85</v>
      </c>
    </row>
    <row r="499" spans="2:65" s="1" customFormat="1" ht="11.25">
      <c r="B499" s="33"/>
      <c r="D499" s="150" t="s">
        <v>228</v>
      </c>
      <c r="F499" s="151" t="s">
        <v>3659</v>
      </c>
      <c r="I499" s="148"/>
      <c r="L499" s="33"/>
      <c r="M499" s="149"/>
      <c r="T499" s="54"/>
      <c r="AT499" s="18" t="s">
        <v>228</v>
      </c>
      <c r="AU499" s="18" t="s">
        <v>85</v>
      </c>
    </row>
    <row r="500" spans="2:65" s="12" customFormat="1" ht="11.25">
      <c r="B500" s="152"/>
      <c r="D500" s="146" t="s">
        <v>230</v>
      </c>
      <c r="E500" s="153" t="s">
        <v>19</v>
      </c>
      <c r="F500" s="154" t="s">
        <v>3660</v>
      </c>
      <c r="H500" s="153" t="s">
        <v>19</v>
      </c>
      <c r="I500" s="155"/>
      <c r="L500" s="152"/>
      <c r="M500" s="156"/>
      <c r="T500" s="157"/>
      <c r="AT500" s="153" t="s">
        <v>230</v>
      </c>
      <c r="AU500" s="153" t="s">
        <v>85</v>
      </c>
      <c r="AV500" s="12" t="s">
        <v>83</v>
      </c>
      <c r="AW500" s="12" t="s">
        <v>36</v>
      </c>
      <c r="AX500" s="12" t="s">
        <v>75</v>
      </c>
      <c r="AY500" s="153" t="s">
        <v>218</v>
      </c>
    </row>
    <row r="501" spans="2:65" s="13" customFormat="1" ht="11.25">
      <c r="B501" s="158"/>
      <c r="D501" s="146" t="s">
        <v>230</v>
      </c>
      <c r="E501" s="159" t="s">
        <v>19</v>
      </c>
      <c r="F501" s="160" t="s">
        <v>3373</v>
      </c>
      <c r="H501" s="161">
        <v>16.7</v>
      </c>
      <c r="I501" s="162"/>
      <c r="L501" s="158"/>
      <c r="M501" s="163"/>
      <c r="T501" s="164"/>
      <c r="AT501" s="159" t="s">
        <v>230</v>
      </c>
      <c r="AU501" s="159" t="s">
        <v>85</v>
      </c>
      <c r="AV501" s="13" t="s">
        <v>85</v>
      </c>
      <c r="AW501" s="13" t="s">
        <v>36</v>
      </c>
      <c r="AX501" s="13" t="s">
        <v>75</v>
      </c>
      <c r="AY501" s="159" t="s">
        <v>218</v>
      </c>
    </row>
    <row r="502" spans="2:65" s="14" customFormat="1" ht="11.25">
      <c r="B502" s="165"/>
      <c r="D502" s="146" t="s">
        <v>230</v>
      </c>
      <c r="E502" s="166" t="s">
        <v>3371</v>
      </c>
      <c r="F502" s="167" t="s">
        <v>235</v>
      </c>
      <c r="H502" s="168">
        <v>16.7</v>
      </c>
      <c r="I502" s="169"/>
      <c r="L502" s="165"/>
      <c r="M502" s="170"/>
      <c r="T502" s="171"/>
      <c r="AT502" s="166" t="s">
        <v>230</v>
      </c>
      <c r="AU502" s="166" t="s">
        <v>85</v>
      </c>
      <c r="AV502" s="14" t="s">
        <v>224</v>
      </c>
      <c r="AW502" s="14" t="s">
        <v>36</v>
      </c>
      <c r="AX502" s="14" t="s">
        <v>83</v>
      </c>
      <c r="AY502" s="166" t="s">
        <v>218</v>
      </c>
    </row>
    <row r="503" spans="2:65" s="1" customFormat="1" ht="16.5" customHeight="1">
      <c r="B503" s="33"/>
      <c r="C503" s="186" t="s">
        <v>1902</v>
      </c>
      <c r="D503" s="186" t="s">
        <v>638</v>
      </c>
      <c r="E503" s="187" t="s">
        <v>3661</v>
      </c>
      <c r="F503" s="188" t="s">
        <v>3662</v>
      </c>
      <c r="G503" s="189" t="s">
        <v>157</v>
      </c>
      <c r="H503" s="190">
        <v>16.867000000000001</v>
      </c>
      <c r="I503" s="191"/>
      <c r="J503" s="192">
        <f>ROUND(I503*H503,2)</f>
        <v>0</v>
      </c>
      <c r="K503" s="188" t="s">
        <v>223</v>
      </c>
      <c r="L503" s="193"/>
      <c r="M503" s="194" t="s">
        <v>19</v>
      </c>
      <c r="N503" s="195" t="s">
        <v>46</v>
      </c>
      <c r="P503" s="142">
        <f>O503*H503</f>
        <v>0</v>
      </c>
      <c r="Q503" s="142">
        <v>0.188</v>
      </c>
      <c r="R503" s="142">
        <f>Q503*H503</f>
        <v>3.1709960000000001</v>
      </c>
      <c r="S503" s="142">
        <v>0</v>
      </c>
      <c r="T503" s="143">
        <f>S503*H503</f>
        <v>0</v>
      </c>
      <c r="AR503" s="144" t="s">
        <v>301</v>
      </c>
      <c r="AT503" s="144" t="s">
        <v>638</v>
      </c>
      <c r="AU503" s="144" t="s">
        <v>85</v>
      </c>
      <c r="AY503" s="18" t="s">
        <v>218</v>
      </c>
      <c r="BE503" s="145">
        <f>IF(N503="základní",J503,0)</f>
        <v>0</v>
      </c>
      <c r="BF503" s="145">
        <f>IF(N503="snížená",J503,0)</f>
        <v>0</v>
      </c>
      <c r="BG503" s="145">
        <f>IF(N503="zákl. přenesená",J503,0)</f>
        <v>0</v>
      </c>
      <c r="BH503" s="145">
        <f>IF(N503="sníž. přenesená",J503,0)</f>
        <v>0</v>
      </c>
      <c r="BI503" s="145">
        <f>IF(N503="nulová",J503,0)</f>
        <v>0</v>
      </c>
      <c r="BJ503" s="18" t="s">
        <v>83</v>
      </c>
      <c r="BK503" s="145">
        <f>ROUND(I503*H503,2)</f>
        <v>0</v>
      </c>
      <c r="BL503" s="18" t="s">
        <v>224</v>
      </c>
      <c r="BM503" s="144" t="s">
        <v>3663</v>
      </c>
    </row>
    <row r="504" spans="2:65" s="1" customFormat="1" ht="11.25">
      <c r="B504" s="33"/>
      <c r="D504" s="146" t="s">
        <v>226</v>
      </c>
      <c r="F504" s="147" t="s">
        <v>3662</v>
      </c>
      <c r="I504" s="148"/>
      <c r="L504" s="33"/>
      <c r="M504" s="149"/>
      <c r="T504" s="54"/>
      <c r="AT504" s="18" t="s">
        <v>226</v>
      </c>
      <c r="AU504" s="18" t="s">
        <v>85</v>
      </c>
    </row>
    <row r="505" spans="2:65" s="13" customFormat="1" ht="11.25">
      <c r="B505" s="158"/>
      <c r="D505" s="146" t="s">
        <v>230</v>
      </c>
      <c r="E505" s="159" t="s">
        <v>19</v>
      </c>
      <c r="F505" s="160" t="s">
        <v>3371</v>
      </c>
      <c r="H505" s="161">
        <v>16.7</v>
      </c>
      <c r="I505" s="162"/>
      <c r="L505" s="158"/>
      <c r="M505" s="163"/>
      <c r="T505" s="164"/>
      <c r="AT505" s="159" t="s">
        <v>230</v>
      </c>
      <c r="AU505" s="159" t="s">
        <v>85</v>
      </c>
      <c r="AV505" s="13" t="s">
        <v>85</v>
      </c>
      <c r="AW505" s="13" t="s">
        <v>36</v>
      </c>
      <c r="AX505" s="13" t="s">
        <v>83</v>
      </c>
      <c r="AY505" s="159" t="s">
        <v>218</v>
      </c>
    </row>
    <row r="506" spans="2:65" s="1" customFormat="1" ht="11.25">
      <c r="B506" s="33"/>
      <c r="D506" s="146" t="s">
        <v>247</v>
      </c>
      <c r="F506" s="172" t="s">
        <v>3664</v>
      </c>
      <c r="L506" s="33"/>
      <c r="M506" s="149"/>
      <c r="T506" s="54"/>
      <c r="AU506" s="18" t="s">
        <v>85</v>
      </c>
    </row>
    <row r="507" spans="2:65" s="1" customFormat="1" ht="11.25">
      <c r="B507" s="33"/>
      <c r="D507" s="146" t="s">
        <v>247</v>
      </c>
      <c r="F507" s="173" t="s">
        <v>3660</v>
      </c>
      <c r="H507" s="174">
        <v>0</v>
      </c>
      <c r="L507" s="33"/>
      <c r="M507" s="149"/>
      <c r="T507" s="54"/>
      <c r="AU507" s="18" t="s">
        <v>85</v>
      </c>
    </row>
    <row r="508" spans="2:65" s="1" customFormat="1" ht="11.25">
      <c r="B508" s="33"/>
      <c r="D508" s="146" t="s">
        <v>247</v>
      </c>
      <c r="F508" s="173" t="s">
        <v>3373</v>
      </c>
      <c r="H508" s="174">
        <v>16.7</v>
      </c>
      <c r="L508" s="33"/>
      <c r="M508" s="149"/>
      <c r="T508" s="54"/>
      <c r="AU508" s="18" t="s">
        <v>85</v>
      </c>
    </row>
    <row r="509" spans="2:65" s="1" customFormat="1" ht="11.25">
      <c r="B509" s="33"/>
      <c r="D509" s="146" t="s">
        <v>247</v>
      </c>
      <c r="F509" s="173" t="s">
        <v>235</v>
      </c>
      <c r="H509" s="174">
        <v>16.7</v>
      </c>
      <c r="L509" s="33"/>
      <c r="M509" s="149"/>
      <c r="T509" s="54"/>
      <c r="AU509" s="18" t="s">
        <v>85</v>
      </c>
    </row>
    <row r="510" spans="2:65" s="13" customFormat="1" ht="11.25">
      <c r="B510" s="158"/>
      <c r="D510" s="146" t="s">
        <v>230</v>
      </c>
      <c r="F510" s="160" t="s">
        <v>3665</v>
      </c>
      <c r="H510" s="161">
        <v>16.867000000000001</v>
      </c>
      <c r="I510" s="162"/>
      <c r="L510" s="158"/>
      <c r="M510" s="163"/>
      <c r="T510" s="164"/>
      <c r="AT510" s="159" t="s">
        <v>230</v>
      </c>
      <c r="AU510" s="159" t="s">
        <v>85</v>
      </c>
      <c r="AV510" s="13" t="s">
        <v>85</v>
      </c>
      <c r="AW510" s="13" t="s">
        <v>4</v>
      </c>
      <c r="AX510" s="13" t="s">
        <v>83</v>
      </c>
      <c r="AY510" s="159" t="s">
        <v>218</v>
      </c>
    </row>
    <row r="511" spans="2:65" s="1" customFormat="1" ht="16.5" customHeight="1">
      <c r="B511" s="33"/>
      <c r="C511" s="133" t="s">
        <v>891</v>
      </c>
      <c r="D511" s="133" t="s">
        <v>220</v>
      </c>
      <c r="E511" s="134" t="s">
        <v>3666</v>
      </c>
      <c r="F511" s="135" t="s">
        <v>3667</v>
      </c>
      <c r="G511" s="136" t="s">
        <v>532</v>
      </c>
      <c r="H511" s="137">
        <v>1</v>
      </c>
      <c r="I511" s="138"/>
      <c r="J511" s="139">
        <f>ROUND(I511*H511,2)</f>
        <v>0</v>
      </c>
      <c r="K511" s="135" t="s">
        <v>223</v>
      </c>
      <c r="L511" s="33"/>
      <c r="M511" s="140" t="s">
        <v>19</v>
      </c>
      <c r="N511" s="141" t="s">
        <v>46</v>
      </c>
      <c r="P511" s="142">
        <f>O511*H511</f>
        <v>0</v>
      </c>
      <c r="Q511" s="142">
        <v>0.12723000000000001</v>
      </c>
      <c r="R511" s="142">
        <f>Q511*H511</f>
        <v>0.12723000000000001</v>
      </c>
      <c r="S511" s="142">
        <v>0</v>
      </c>
      <c r="T511" s="143">
        <f>S511*H511</f>
        <v>0</v>
      </c>
      <c r="AR511" s="144" t="s">
        <v>224</v>
      </c>
      <c r="AT511" s="144" t="s">
        <v>220</v>
      </c>
      <c r="AU511" s="144" t="s">
        <v>85</v>
      </c>
      <c r="AY511" s="18" t="s">
        <v>218</v>
      </c>
      <c r="BE511" s="145">
        <f>IF(N511="základní",J511,0)</f>
        <v>0</v>
      </c>
      <c r="BF511" s="145">
        <f>IF(N511="snížená",J511,0)</f>
        <v>0</v>
      </c>
      <c r="BG511" s="145">
        <f>IF(N511="zákl. přenesená",J511,0)</f>
        <v>0</v>
      </c>
      <c r="BH511" s="145">
        <f>IF(N511="sníž. přenesená",J511,0)</f>
        <v>0</v>
      </c>
      <c r="BI511" s="145">
        <f>IF(N511="nulová",J511,0)</f>
        <v>0</v>
      </c>
      <c r="BJ511" s="18" t="s">
        <v>83</v>
      </c>
      <c r="BK511" s="145">
        <f>ROUND(I511*H511,2)</f>
        <v>0</v>
      </c>
      <c r="BL511" s="18" t="s">
        <v>224</v>
      </c>
      <c r="BM511" s="144" t="s">
        <v>3668</v>
      </c>
    </row>
    <row r="512" spans="2:65" s="1" customFormat="1" ht="11.25">
      <c r="B512" s="33"/>
      <c r="D512" s="146" t="s">
        <v>226</v>
      </c>
      <c r="F512" s="147" t="s">
        <v>3669</v>
      </c>
      <c r="I512" s="148"/>
      <c r="L512" s="33"/>
      <c r="M512" s="149"/>
      <c r="T512" s="54"/>
      <c r="AT512" s="18" t="s">
        <v>226</v>
      </c>
      <c r="AU512" s="18" t="s">
        <v>85</v>
      </c>
    </row>
    <row r="513" spans="2:65" s="1" customFormat="1" ht="11.25">
      <c r="B513" s="33"/>
      <c r="D513" s="150" t="s">
        <v>228</v>
      </c>
      <c r="F513" s="151" t="s">
        <v>3670</v>
      </c>
      <c r="I513" s="148"/>
      <c r="L513" s="33"/>
      <c r="M513" s="149"/>
      <c r="T513" s="54"/>
      <c r="AT513" s="18" t="s">
        <v>228</v>
      </c>
      <c r="AU513" s="18" t="s">
        <v>85</v>
      </c>
    </row>
    <row r="514" spans="2:65" s="13" customFormat="1" ht="11.25">
      <c r="B514" s="158"/>
      <c r="D514" s="146" t="s">
        <v>230</v>
      </c>
      <c r="E514" s="159" t="s">
        <v>19</v>
      </c>
      <c r="F514" s="160" t="s">
        <v>3369</v>
      </c>
      <c r="H514" s="161">
        <v>1</v>
      </c>
      <c r="I514" s="162"/>
      <c r="L514" s="158"/>
      <c r="M514" s="163"/>
      <c r="T514" s="164"/>
      <c r="AT514" s="159" t="s">
        <v>230</v>
      </c>
      <c r="AU514" s="159" t="s">
        <v>85</v>
      </c>
      <c r="AV514" s="13" t="s">
        <v>85</v>
      </c>
      <c r="AW514" s="13" t="s">
        <v>36</v>
      </c>
      <c r="AX514" s="13" t="s">
        <v>83</v>
      </c>
      <c r="AY514" s="159" t="s">
        <v>218</v>
      </c>
    </row>
    <row r="515" spans="2:65" s="1" customFormat="1" ht="11.25">
      <c r="B515" s="33"/>
      <c r="D515" s="146" t="s">
        <v>247</v>
      </c>
      <c r="F515" s="172" t="s">
        <v>3671</v>
      </c>
      <c r="L515" s="33"/>
      <c r="M515" s="149"/>
      <c r="T515" s="54"/>
      <c r="AU515" s="18" t="s">
        <v>85</v>
      </c>
    </row>
    <row r="516" spans="2:65" s="1" customFormat="1" ht="11.25">
      <c r="B516" s="33"/>
      <c r="D516" s="146" t="s">
        <v>247</v>
      </c>
      <c r="F516" s="173" t="s">
        <v>3672</v>
      </c>
      <c r="H516" s="174">
        <v>0</v>
      </c>
      <c r="L516" s="33"/>
      <c r="M516" s="149"/>
      <c r="T516" s="54"/>
      <c r="AU516" s="18" t="s">
        <v>85</v>
      </c>
    </row>
    <row r="517" spans="2:65" s="1" customFormat="1" ht="11.25">
      <c r="B517" s="33"/>
      <c r="D517" s="146" t="s">
        <v>247</v>
      </c>
      <c r="F517" s="173" t="s">
        <v>3673</v>
      </c>
      <c r="H517" s="174">
        <v>1</v>
      </c>
      <c r="L517" s="33"/>
      <c r="M517" s="149"/>
      <c r="T517" s="54"/>
      <c r="AU517" s="18" t="s">
        <v>85</v>
      </c>
    </row>
    <row r="518" spans="2:65" s="1" customFormat="1" ht="16.5" customHeight="1">
      <c r="B518" s="33"/>
      <c r="C518" s="186" t="s">
        <v>1911</v>
      </c>
      <c r="D518" s="186" t="s">
        <v>638</v>
      </c>
      <c r="E518" s="187" t="s">
        <v>3674</v>
      </c>
      <c r="F518" s="188" t="s">
        <v>3675</v>
      </c>
      <c r="G518" s="189" t="s">
        <v>532</v>
      </c>
      <c r="H518" s="190">
        <v>1</v>
      </c>
      <c r="I518" s="191"/>
      <c r="J518" s="192">
        <f>ROUND(I518*H518,2)</f>
        <v>0</v>
      </c>
      <c r="K518" s="188" t="s">
        <v>223</v>
      </c>
      <c r="L518" s="193"/>
      <c r="M518" s="194" t="s">
        <v>19</v>
      </c>
      <c r="N518" s="195" t="s">
        <v>46</v>
      </c>
      <c r="P518" s="142">
        <f>O518*H518</f>
        <v>0</v>
      </c>
      <c r="Q518" s="142">
        <v>5.0000000000000001E-3</v>
      </c>
      <c r="R518" s="142">
        <f>Q518*H518</f>
        <v>5.0000000000000001E-3</v>
      </c>
      <c r="S518" s="142">
        <v>0</v>
      </c>
      <c r="T518" s="143">
        <f>S518*H518</f>
        <v>0</v>
      </c>
      <c r="AR518" s="144" t="s">
        <v>301</v>
      </c>
      <c r="AT518" s="144" t="s">
        <v>638</v>
      </c>
      <c r="AU518" s="144" t="s">
        <v>85</v>
      </c>
      <c r="AY518" s="18" t="s">
        <v>218</v>
      </c>
      <c r="BE518" s="145">
        <f>IF(N518="základní",J518,0)</f>
        <v>0</v>
      </c>
      <c r="BF518" s="145">
        <f>IF(N518="snížená",J518,0)</f>
        <v>0</v>
      </c>
      <c r="BG518" s="145">
        <f>IF(N518="zákl. přenesená",J518,0)</f>
        <v>0</v>
      </c>
      <c r="BH518" s="145">
        <f>IF(N518="sníž. přenesená",J518,0)</f>
        <v>0</v>
      </c>
      <c r="BI518" s="145">
        <f>IF(N518="nulová",J518,0)</f>
        <v>0</v>
      </c>
      <c r="BJ518" s="18" t="s">
        <v>83</v>
      </c>
      <c r="BK518" s="145">
        <f>ROUND(I518*H518,2)</f>
        <v>0</v>
      </c>
      <c r="BL518" s="18" t="s">
        <v>224</v>
      </c>
      <c r="BM518" s="144" t="s">
        <v>3676</v>
      </c>
    </row>
    <row r="519" spans="2:65" s="1" customFormat="1" ht="11.25">
      <c r="B519" s="33"/>
      <c r="D519" s="146" t="s">
        <v>226</v>
      </c>
      <c r="F519" s="147" t="s">
        <v>3675</v>
      </c>
      <c r="I519" s="148"/>
      <c r="L519" s="33"/>
      <c r="M519" s="149"/>
      <c r="T519" s="54"/>
      <c r="AT519" s="18" t="s">
        <v>226</v>
      </c>
      <c r="AU519" s="18" t="s">
        <v>85</v>
      </c>
    </row>
    <row r="520" spans="2:65" s="13" customFormat="1" ht="11.25">
      <c r="B520" s="158"/>
      <c r="D520" s="146" t="s">
        <v>230</v>
      </c>
      <c r="E520" s="159" t="s">
        <v>19</v>
      </c>
      <c r="F520" s="160" t="s">
        <v>3369</v>
      </c>
      <c r="H520" s="161">
        <v>1</v>
      </c>
      <c r="I520" s="162"/>
      <c r="L520" s="158"/>
      <c r="M520" s="163"/>
      <c r="T520" s="164"/>
      <c r="AT520" s="159" t="s">
        <v>230</v>
      </c>
      <c r="AU520" s="159" t="s">
        <v>85</v>
      </c>
      <c r="AV520" s="13" t="s">
        <v>85</v>
      </c>
      <c r="AW520" s="13" t="s">
        <v>36</v>
      </c>
      <c r="AX520" s="13" t="s">
        <v>83</v>
      </c>
      <c r="AY520" s="159" t="s">
        <v>218</v>
      </c>
    </row>
    <row r="521" spans="2:65" s="1" customFormat="1" ht="11.25">
      <c r="B521" s="33"/>
      <c r="D521" s="146" t="s">
        <v>247</v>
      </c>
      <c r="F521" s="172" t="s">
        <v>3671</v>
      </c>
      <c r="L521" s="33"/>
      <c r="M521" s="149"/>
      <c r="T521" s="54"/>
      <c r="AU521" s="18" t="s">
        <v>85</v>
      </c>
    </row>
    <row r="522" spans="2:65" s="1" customFormat="1" ht="11.25">
      <c r="B522" s="33"/>
      <c r="D522" s="146" t="s">
        <v>247</v>
      </c>
      <c r="F522" s="173" t="s">
        <v>3672</v>
      </c>
      <c r="H522" s="174">
        <v>0</v>
      </c>
      <c r="L522" s="33"/>
      <c r="M522" s="149"/>
      <c r="T522" s="54"/>
      <c r="AU522" s="18" t="s">
        <v>85</v>
      </c>
    </row>
    <row r="523" spans="2:65" s="1" customFormat="1" ht="11.25">
      <c r="B523" s="33"/>
      <c r="D523" s="146" t="s">
        <v>247</v>
      </c>
      <c r="F523" s="173" t="s">
        <v>3673</v>
      </c>
      <c r="H523" s="174">
        <v>1</v>
      </c>
      <c r="L523" s="33"/>
      <c r="M523" s="149"/>
      <c r="T523" s="54"/>
      <c r="AU523" s="18" t="s">
        <v>85</v>
      </c>
    </row>
    <row r="524" spans="2:65" s="1" customFormat="1" ht="16.5" customHeight="1">
      <c r="B524" s="33"/>
      <c r="C524" s="186" t="s">
        <v>1917</v>
      </c>
      <c r="D524" s="186" t="s">
        <v>638</v>
      </c>
      <c r="E524" s="187" t="s">
        <v>3677</v>
      </c>
      <c r="F524" s="188" t="s">
        <v>3678</v>
      </c>
      <c r="G524" s="189" t="s">
        <v>532</v>
      </c>
      <c r="H524" s="190">
        <v>1</v>
      </c>
      <c r="I524" s="191"/>
      <c r="J524" s="192">
        <f>ROUND(I524*H524,2)</f>
        <v>0</v>
      </c>
      <c r="K524" s="188" t="s">
        <v>223</v>
      </c>
      <c r="L524" s="193"/>
      <c r="M524" s="194" t="s">
        <v>19</v>
      </c>
      <c r="N524" s="195" t="s">
        <v>46</v>
      </c>
      <c r="P524" s="142">
        <f>O524*H524</f>
        <v>0</v>
      </c>
      <c r="Q524" s="142">
        <v>2.1999999999999999E-2</v>
      </c>
      <c r="R524" s="142">
        <f>Q524*H524</f>
        <v>2.1999999999999999E-2</v>
      </c>
      <c r="S524" s="142">
        <v>0</v>
      </c>
      <c r="T524" s="143">
        <f>S524*H524</f>
        <v>0</v>
      </c>
      <c r="AR524" s="144" t="s">
        <v>301</v>
      </c>
      <c r="AT524" s="144" t="s">
        <v>638</v>
      </c>
      <c r="AU524" s="144" t="s">
        <v>85</v>
      </c>
      <c r="AY524" s="18" t="s">
        <v>218</v>
      </c>
      <c r="BE524" s="145">
        <f>IF(N524="základní",J524,0)</f>
        <v>0</v>
      </c>
      <c r="BF524" s="145">
        <f>IF(N524="snížená",J524,0)</f>
        <v>0</v>
      </c>
      <c r="BG524" s="145">
        <f>IF(N524="zákl. přenesená",J524,0)</f>
        <v>0</v>
      </c>
      <c r="BH524" s="145">
        <f>IF(N524="sníž. přenesená",J524,0)</f>
        <v>0</v>
      </c>
      <c r="BI524" s="145">
        <f>IF(N524="nulová",J524,0)</f>
        <v>0</v>
      </c>
      <c r="BJ524" s="18" t="s">
        <v>83</v>
      </c>
      <c r="BK524" s="145">
        <f>ROUND(I524*H524,2)</f>
        <v>0</v>
      </c>
      <c r="BL524" s="18" t="s">
        <v>224</v>
      </c>
      <c r="BM524" s="144" t="s">
        <v>3679</v>
      </c>
    </row>
    <row r="525" spans="2:65" s="1" customFormat="1" ht="11.25">
      <c r="B525" s="33"/>
      <c r="D525" s="146" t="s">
        <v>226</v>
      </c>
      <c r="F525" s="147" t="s">
        <v>3678</v>
      </c>
      <c r="I525" s="148"/>
      <c r="L525" s="33"/>
      <c r="M525" s="149"/>
      <c r="T525" s="54"/>
      <c r="AT525" s="18" t="s">
        <v>226</v>
      </c>
      <c r="AU525" s="18" t="s">
        <v>85</v>
      </c>
    </row>
    <row r="526" spans="2:65" s="12" customFormat="1" ht="11.25">
      <c r="B526" s="152"/>
      <c r="D526" s="146" t="s">
        <v>230</v>
      </c>
      <c r="E526" s="153" t="s">
        <v>19</v>
      </c>
      <c r="F526" s="154" t="s">
        <v>3672</v>
      </c>
      <c r="H526" s="153" t="s">
        <v>19</v>
      </c>
      <c r="I526" s="155"/>
      <c r="L526" s="152"/>
      <c r="M526" s="156"/>
      <c r="T526" s="157"/>
      <c r="AT526" s="153" t="s">
        <v>230</v>
      </c>
      <c r="AU526" s="153" t="s">
        <v>85</v>
      </c>
      <c r="AV526" s="12" t="s">
        <v>83</v>
      </c>
      <c r="AW526" s="12" t="s">
        <v>36</v>
      </c>
      <c r="AX526" s="12" t="s">
        <v>75</v>
      </c>
      <c r="AY526" s="153" t="s">
        <v>218</v>
      </c>
    </row>
    <row r="527" spans="2:65" s="13" customFormat="1" ht="11.25">
      <c r="B527" s="158"/>
      <c r="D527" s="146" t="s">
        <v>230</v>
      </c>
      <c r="E527" s="159" t="s">
        <v>3369</v>
      </c>
      <c r="F527" s="160" t="s">
        <v>3673</v>
      </c>
      <c r="H527" s="161">
        <v>1</v>
      </c>
      <c r="I527" s="162"/>
      <c r="L527" s="158"/>
      <c r="M527" s="163"/>
      <c r="T527" s="164"/>
      <c r="AT527" s="159" t="s">
        <v>230</v>
      </c>
      <c r="AU527" s="159" t="s">
        <v>85</v>
      </c>
      <c r="AV527" s="13" t="s">
        <v>85</v>
      </c>
      <c r="AW527" s="13" t="s">
        <v>36</v>
      </c>
      <c r="AX527" s="13" t="s">
        <v>83</v>
      </c>
      <c r="AY527" s="159" t="s">
        <v>218</v>
      </c>
    </row>
    <row r="528" spans="2:65" s="1" customFormat="1" ht="11.25">
      <c r="B528" s="33"/>
      <c r="D528" s="146" t="s">
        <v>247</v>
      </c>
      <c r="F528" s="172" t="s">
        <v>3671</v>
      </c>
      <c r="L528" s="33"/>
      <c r="M528" s="149"/>
      <c r="T528" s="54"/>
      <c r="AU528" s="18" t="s">
        <v>85</v>
      </c>
    </row>
    <row r="529" spans="2:65" s="1" customFormat="1" ht="11.25">
      <c r="B529" s="33"/>
      <c r="D529" s="146" t="s">
        <v>247</v>
      </c>
      <c r="F529" s="173" t="s">
        <v>3672</v>
      </c>
      <c r="H529" s="174">
        <v>0</v>
      </c>
      <c r="L529" s="33"/>
      <c r="M529" s="149"/>
      <c r="T529" s="54"/>
      <c r="AU529" s="18" t="s">
        <v>85</v>
      </c>
    </row>
    <row r="530" spans="2:65" s="1" customFormat="1" ht="11.25">
      <c r="B530" s="33"/>
      <c r="D530" s="146" t="s">
        <v>247</v>
      </c>
      <c r="F530" s="173" t="s">
        <v>3673</v>
      </c>
      <c r="H530" s="174">
        <v>1</v>
      </c>
      <c r="L530" s="33"/>
      <c r="M530" s="149"/>
      <c r="T530" s="54"/>
      <c r="AU530" s="18" t="s">
        <v>85</v>
      </c>
    </row>
    <row r="531" spans="2:65" s="1" customFormat="1" ht="16.5" customHeight="1">
      <c r="B531" s="33"/>
      <c r="C531" s="133" t="s">
        <v>1925</v>
      </c>
      <c r="D531" s="133" t="s">
        <v>220</v>
      </c>
      <c r="E531" s="134" t="s">
        <v>3680</v>
      </c>
      <c r="F531" s="135" t="s">
        <v>3681</v>
      </c>
      <c r="G531" s="136" t="s">
        <v>532</v>
      </c>
      <c r="H531" s="137">
        <v>1</v>
      </c>
      <c r="I531" s="138"/>
      <c r="J531" s="139">
        <f>ROUND(I531*H531,2)</f>
        <v>0</v>
      </c>
      <c r="K531" s="135" t="s">
        <v>223</v>
      </c>
      <c r="L531" s="33"/>
      <c r="M531" s="140" t="s">
        <v>19</v>
      </c>
      <c r="N531" s="141" t="s">
        <v>46</v>
      </c>
      <c r="P531" s="142">
        <f>O531*H531</f>
        <v>0</v>
      </c>
      <c r="Q531" s="142">
        <v>0</v>
      </c>
      <c r="R531" s="142">
        <f>Q531*H531</f>
        <v>0</v>
      </c>
      <c r="S531" s="142">
        <v>0</v>
      </c>
      <c r="T531" s="143">
        <f>S531*H531</f>
        <v>0</v>
      </c>
      <c r="AR531" s="144" t="s">
        <v>224</v>
      </c>
      <c r="AT531" s="144" t="s">
        <v>220</v>
      </c>
      <c r="AU531" s="144" t="s">
        <v>85</v>
      </c>
      <c r="AY531" s="18" t="s">
        <v>218</v>
      </c>
      <c r="BE531" s="145">
        <f>IF(N531="základní",J531,0)</f>
        <v>0</v>
      </c>
      <c r="BF531" s="145">
        <f>IF(N531="snížená",J531,0)</f>
        <v>0</v>
      </c>
      <c r="BG531" s="145">
        <f>IF(N531="zákl. přenesená",J531,0)</f>
        <v>0</v>
      </c>
      <c r="BH531" s="145">
        <f>IF(N531="sníž. přenesená",J531,0)</f>
        <v>0</v>
      </c>
      <c r="BI531" s="145">
        <f>IF(N531="nulová",J531,0)</f>
        <v>0</v>
      </c>
      <c r="BJ531" s="18" t="s">
        <v>83</v>
      </c>
      <c r="BK531" s="145">
        <f>ROUND(I531*H531,2)</f>
        <v>0</v>
      </c>
      <c r="BL531" s="18" t="s">
        <v>224</v>
      </c>
      <c r="BM531" s="144" t="s">
        <v>3682</v>
      </c>
    </row>
    <row r="532" spans="2:65" s="1" customFormat="1" ht="11.25">
      <c r="B532" s="33"/>
      <c r="D532" s="146" t="s">
        <v>226</v>
      </c>
      <c r="F532" s="147" t="s">
        <v>3683</v>
      </c>
      <c r="I532" s="148"/>
      <c r="L532" s="33"/>
      <c r="M532" s="149"/>
      <c r="T532" s="54"/>
      <c r="AT532" s="18" t="s">
        <v>226</v>
      </c>
      <c r="AU532" s="18" t="s">
        <v>85</v>
      </c>
    </row>
    <row r="533" spans="2:65" s="1" customFormat="1" ht="11.25">
      <c r="B533" s="33"/>
      <c r="D533" s="150" t="s">
        <v>228</v>
      </c>
      <c r="F533" s="151" t="s">
        <v>3684</v>
      </c>
      <c r="I533" s="148"/>
      <c r="L533" s="33"/>
      <c r="M533" s="149"/>
      <c r="T533" s="54"/>
      <c r="AT533" s="18" t="s">
        <v>228</v>
      </c>
      <c r="AU533" s="18" t="s">
        <v>85</v>
      </c>
    </row>
    <row r="534" spans="2:65" s="13" customFormat="1" ht="11.25">
      <c r="B534" s="158"/>
      <c r="D534" s="146" t="s">
        <v>230</v>
      </c>
      <c r="E534" s="159" t="s">
        <v>19</v>
      </c>
      <c r="F534" s="160" t="s">
        <v>3351</v>
      </c>
      <c r="H534" s="161">
        <v>1</v>
      </c>
      <c r="I534" s="162"/>
      <c r="L534" s="158"/>
      <c r="M534" s="163"/>
      <c r="T534" s="164"/>
      <c r="AT534" s="159" t="s">
        <v>230</v>
      </c>
      <c r="AU534" s="159" t="s">
        <v>85</v>
      </c>
      <c r="AV534" s="13" t="s">
        <v>85</v>
      </c>
      <c r="AW534" s="13" t="s">
        <v>36</v>
      </c>
      <c r="AX534" s="13" t="s">
        <v>83</v>
      </c>
      <c r="AY534" s="159" t="s">
        <v>218</v>
      </c>
    </row>
    <row r="535" spans="2:65" s="1" customFormat="1" ht="11.25">
      <c r="B535" s="33"/>
      <c r="D535" s="146" t="s">
        <v>247</v>
      </c>
      <c r="F535" s="172" t="s">
        <v>3685</v>
      </c>
      <c r="L535" s="33"/>
      <c r="M535" s="149"/>
      <c r="T535" s="54"/>
      <c r="AU535" s="18" t="s">
        <v>85</v>
      </c>
    </row>
    <row r="536" spans="2:65" s="1" customFormat="1" ht="11.25">
      <c r="B536" s="33"/>
      <c r="D536" s="146" t="s">
        <v>247</v>
      </c>
      <c r="F536" s="173" t="s">
        <v>3509</v>
      </c>
      <c r="H536" s="174">
        <v>0</v>
      </c>
      <c r="L536" s="33"/>
      <c r="M536" s="149"/>
      <c r="T536" s="54"/>
      <c r="AU536" s="18" t="s">
        <v>85</v>
      </c>
    </row>
    <row r="537" spans="2:65" s="1" customFormat="1" ht="11.25">
      <c r="B537" s="33"/>
      <c r="D537" s="146" t="s">
        <v>247</v>
      </c>
      <c r="F537" s="173" t="s">
        <v>3686</v>
      </c>
      <c r="H537" s="174">
        <v>1</v>
      </c>
      <c r="L537" s="33"/>
      <c r="M537" s="149"/>
      <c r="T537" s="54"/>
      <c r="AU537" s="18" t="s">
        <v>85</v>
      </c>
    </row>
    <row r="538" spans="2:65" s="1" customFormat="1" ht="16.5" customHeight="1">
      <c r="B538" s="33"/>
      <c r="C538" s="186" t="s">
        <v>1929</v>
      </c>
      <c r="D538" s="186" t="s">
        <v>638</v>
      </c>
      <c r="E538" s="187" t="s">
        <v>3687</v>
      </c>
      <c r="F538" s="188" t="s">
        <v>3688</v>
      </c>
      <c r="G538" s="189" t="s">
        <v>532</v>
      </c>
      <c r="H538" s="190">
        <v>1</v>
      </c>
      <c r="I538" s="191"/>
      <c r="J538" s="192">
        <f>ROUND(I538*H538,2)</f>
        <v>0</v>
      </c>
      <c r="K538" s="188" t="s">
        <v>223</v>
      </c>
      <c r="L538" s="193"/>
      <c r="M538" s="194" t="s">
        <v>19</v>
      </c>
      <c r="N538" s="195" t="s">
        <v>46</v>
      </c>
      <c r="P538" s="142">
        <f>O538*H538</f>
        <v>0</v>
      </c>
      <c r="Q538" s="142">
        <v>8.0000000000000002E-3</v>
      </c>
      <c r="R538" s="142">
        <f>Q538*H538</f>
        <v>8.0000000000000002E-3</v>
      </c>
      <c r="S538" s="142">
        <v>0</v>
      </c>
      <c r="T538" s="143">
        <f>S538*H538</f>
        <v>0</v>
      </c>
      <c r="AR538" s="144" t="s">
        <v>301</v>
      </c>
      <c r="AT538" s="144" t="s">
        <v>638</v>
      </c>
      <c r="AU538" s="144" t="s">
        <v>85</v>
      </c>
      <c r="AY538" s="18" t="s">
        <v>218</v>
      </c>
      <c r="BE538" s="145">
        <f>IF(N538="základní",J538,0)</f>
        <v>0</v>
      </c>
      <c r="BF538" s="145">
        <f>IF(N538="snížená",J538,0)</f>
        <v>0</v>
      </c>
      <c r="BG538" s="145">
        <f>IF(N538="zákl. přenesená",J538,0)</f>
        <v>0</v>
      </c>
      <c r="BH538" s="145">
        <f>IF(N538="sníž. přenesená",J538,0)</f>
        <v>0</v>
      </c>
      <c r="BI538" s="145">
        <f>IF(N538="nulová",J538,0)</f>
        <v>0</v>
      </c>
      <c r="BJ538" s="18" t="s">
        <v>83</v>
      </c>
      <c r="BK538" s="145">
        <f>ROUND(I538*H538,2)</f>
        <v>0</v>
      </c>
      <c r="BL538" s="18" t="s">
        <v>224</v>
      </c>
      <c r="BM538" s="144" t="s">
        <v>3689</v>
      </c>
    </row>
    <row r="539" spans="2:65" s="1" customFormat="1" ht="11.25">
      <c r="B539" s="33"/>
      <c r="D539" s="146" t="s">
        <v>226</v>
      </c>
      <c r="F539" s="147" t="s">
        <v>3688</v>
      </c>
      <c r="I539" s="148"/>
      <c r="L539" s="33"/>
      <c r="M539" s="149"/>
      <c r="T539" s="54"/>
      <c r="AT539" s="18" t="s">
        <v>226</v>
      </c>
      <c r="AU539" s="18" t="s">
        <v>85</v>
      </c>
    </row>
    <row r="540" spans="2:65" s="12" customFormat="1" ht="11.25">
      <c r="B540" s="152"/>
      <c r="D540" s="146" t="s">
        <v>230</v>
      </c>
      <c r="E540" s="153" t="s">
        <v>19</v>
      </c>
      <c r="F540" s="154" t="s">
        <v>3509</v>
      </c>
      <c r="H540" s="153" t="s">
        <v>19</v>
      </c>
      <c r="I540" s="155"/>
      <c r="L540" s="152"/>
      <c r="M540" s="156"/>
      <c r="T540" s="157"/>
      <c r="AT540" s="153" t="s">
        <v>230</v>
      </c>
      <c r="AU540" s="153" t="s">
        <v>85</v>
      </c>
      <c r="AV540" s="12" t="s">
        <v>83</v>
      </c>
      <c r="AW540" s="12" t="s">
        <v>36</v>
      </c>
      <c r="AX540" s="12" t="s">
        <v>75</v>
      </c>
      <c r="AY540" s="153" t="s">
        <v>218</v>
      </c>
    </row>
    <row r="541" spans="2:65" s="13" customFormat="1" ht="11.25">
      <c r="B541" s="158"/>
      <c r="D541" s="146" t="s">
        <v>230</v>
      </c>
      <c r="E541" s="159" t="s">
        <v>3351</v>
      </c>
      <c r="F541" s="160" t="s">
        <v>3686</v>
      </c>
      <c r="H541" s="161">
        <v>1</v>
      </c>
      <c r="I541" s="162"/>
      <c r="L541" s="158"/>
      <c r="M541" s="163"/>
      <c r="T541" s="164"/>
      <c r="AT541" s="159" t="s">
        <v>230</v>
      </c>
      <c r="AU541" s="159" t="s">
        <v>85</v>
      </c>
      <c r="AV541" s="13" t="s">
        <v>85</v>
      </c>
      <c r="AW541" s="13" t="s">
        <v>36</v>
      </c>
      <c r="AX541" s="13" t="s">
        <v>83</v>
      </c>
      <c r="AY541" s="159" t="s">
        <v>218</v>
      </c>
    </row>
    <row r="542" spans="2:65" s="1" customFormat="1" ht="11.25">
      <c r="B542" s="33"/>
      <c r="D542" s="146" t="s">
        <v>247</v>
      </c>
      <c r="F542" s="172" t="s">
        <v>3685</v>
      </c>
      <c r="L542" s="33"/>
      <c r="M542" s="149"/>
      <c r="T542" s="54"/>
      <c r="AU542" s="18" t="s">
        <v>85</v>
      </c>
    </row>
    <row r="543" spans="2:65" s="1" customFormat="1" ht="11.25">
      <c r="B543" s="33"/>
      <c r="D543" s="146" t="s">
        <v>247</v>
      </c>
      <c r="F543" s="173" t="s">
        <v>3509</v>
      </c>
      <c r="H543" s="174">
        <v>0</v>
      </c>
      <c r="L543" s="33"/>
      <c r="M543" s="149"/>
      <c r="T543" s="54"/>
      <c r="AU543" s="18" t="s">
        <v>85</v>
      </c>
    </row>
    <row r="544" spans="2:65" s="1" customFormat="1" ht="11.25">
      <c r="B544" s="33"/>
      <c r="D544" s="146" t="s">
        <v>247</v>
      </c>
      <c r="F544" s="173" t="s">
        <v>3686</v>
      </c>
      <c r="H544" s="174">
        <v>1</v>
      </c>
      <c r="L544" s="33"/>
      <c r="M544" s="149"/>
      <c r="T544" s="54"/>
      <c r="AU544" s="18" t="s">
        <v>85</v>
      </c>
    </row>
    <row r="545" spans="2:65" s="1" customFormat="1" ht="16.5" customHeight="1">
      <c r="B545" s="33"/>
      <c r="C545" s="186" t="s">
        <v>1938</v>
      </c>
      <c r="D545" s="186" t="s">
        <v>638</v>
      </c>
      <c r="E545" s="187" t="s">
        <v>3690</v>
      </c>
      <c r="F545" s="188" t="s">
        <v>3691</v>
      </c>
      <c r="G545" s="189" t="s">
        <v>532</v>
      </c>
      <c r="H545" s="190">
        <v>1</v>
      </c>
      <c r="I545" s="191"/>
      <c r="J545" s="192">
        <f>ROUND(I545*H545,2)</f>
        <v>0</v>
      </c>
      <c r="K545" s="188" t="s">
        <v>223</v>
      </c>
      <c r="L545" s="193"/>
      <c r="M545" s="194" t="s">
        <v>19</v>
      </c>
      <c r="N545" s="195" t="s">
        <v>46</v>
      </c>
      <c r="P545" s="142">
        <f>O545*H545</f>
        <v>0</v>
      </c>
      <c r="Q545" s="142">
        <v>2E-3</v>
      </c>
      <c r="R545" s="142">
        <f>Q545*H545</f>
        <v>2E-3</v>
      </c>
      <c r="S545" s="142">
        <v>0</v>
      </c>
      <c r="T545" s="143">
        <f>S545*H545</f>
        <v>0</v>
      </c>
      <c r="AR545" s="144" t="s">
        <v>301</v>
      </c>
      <c r="AT545" s="144" t="s">
        <v>638</v>
      </c>
      <c r="AU545" s="144" t="s">
        <v>85</v>
      </c>
      <c r="AY545" s="18" t="s">
        <v>218</v>
      </c>
      <c r="BE545" s="145">
        <f>IF(N545="základní",J545,0)</f>
        <v>0</v>
      </c>
      <c r="BF545" s="145">
        <f>IF(N545="snížená",J545,0)</f>
        <v>0</v>
      </c>
      <c r="BG545" s="145">
        <f>IF(N545="zákl. přenesená",J545,0)</f>
        <v>0</v>
      </c>
      <c r="BH545" s="145">
        <f>IF(N545="sníž. přenesená",J545,0)</f>
        <v>0</v>
      </c>
      <c r="BI545" s="145">
        <f>IF(N545="nulová",J545,0)</f>
        <v>0</v>
      </c>
      <c r="BJ545" s="18" t="s">
        <v>83</v>
      </c>
      <c r="BK545" s="145">
        <f>ROUND(I545*H545,2)</f>
        <v>0</v>
      </c>
      <c r="BL545" s="18" t="s">
        <v>224</v>
      </c>
      <c r="BM545" s="144" t="s">
        <v>3692</v>
      </c>
    </row>
    <row r="546" spans="2:65" s="1" customFormat="1" ht="11.25">
      <c r="B546" s="33"/>
      <c r="D546" s="146" t="s">
        <v>226</v>
      </c>
      <c r="F546" s="147" t="s">
        <v>3691</v>
      </c>
      <c r="I546" s="148"/>
      <c r="L546" s="33"/>
      <c r="M546" s="149"/>
      <c r="T546" s="54"/>
      <c r="AT546" s="18" t="s">
        <v>226</v>
      </c>
      <c r="AU546" s="18" t="s">
        <v>85</v>
      </c>
    </row>
    <row r="547" spans="2:65" s="13" customFormat="1" ht="11.25">
      <c r="B547" s="158"/>
      <c r="D547" s="146" t="s">
        <v>230</v>
      </c>
      <c r="E547" s="159" t="s">
        <v>19</v>
      </c>
      <c r="F547" s="160" t="s">
        <v>3351</v>
      </c>
      <c r="H547" s="161">
        <v>1</v>
      </c>
      <c r="I547" s="162"/>
      <c r="L547" s="158"/>
      <c r="M547" s="163"/>
      <c r="T547" s="164"/>
      <c r="AT547" s="159" t="s">
        <v>230</v>
      </c>
      <c r="AU547" s="159" t="s">
        <v>85</v>
      </c>
      <c r="AV547" s="13" t="s">
        <v>85</v>
      </c>
      <c r="AW547" s="13" t="s">
        <v>36</v>
      </c>
      <c r="AX547" s="13" t="s">
        <v>83</v>
      </c>
      <c r="AY547" s="159" t="s">
        <v>218</v>
      </c>
    </row>
    <row r="548" spans="2:65" s="1" customFormat="1" ht="11.25">
      <c r="B548" s="33"/>
      <c r="D548" s="146" t="s">
        <v>247</v>
      </c>
      <c r="F548" s="172" t="s">
        <v>3685</v>
      </c>
      <c r="L548" s="33"/>
      <c r="M548" s="149"/>
      <c r="T548" s="54"/>
      <c r="AU548" s="18" t="s">
        <v>85</v>
      </c>
    </row>
    <row r="549" spans="2:65" s="1" customFormat="1" ht="11.25">
      <c r="B549" s="33"/>
      <c r="D549" s="146" t="s">
        <v>247</v>
      </c>
      <c r="F549" s="173" t="s">
        <v>3509</v>
      </c>
      <c r="H549" s="174">
        <v>0</v>
      </c>
      <c r="L549" s="33"/>
      <c r="M549" s="149"/>
      <c r="T549" s="54"/>
      <c r="AU549" s="18" t="s">
        <v>85</v>
      </c>
    </row>
    <row r="550" spans="2:65" s="1" customFormat="1" ht="11.25">
      <c r="B550" s="33"/>
      <c r="D550" s="146" t="s">
        <v>247</v>
      </c>
      <c r="F550" s="173" t="s">
        <v>3686</v>
      </c>
      <c r="H550" s="174">
        <v>1</v>
      </c>
      <c r="L550" s="33"/>
      <c r="M550" s="149"/>
      <c r="T550" s="54"/>
      <c r="AU550" s="18" t="s">
        <v>85</v>
      </c>
    </row>
    <row r="551" spans="2:65" s="1" customFormat="1" ht="16.5" customHeight="1">
      <c r="B551" s="33"/>
      <c r="C551" s="133" t="s">
        <v>1945</v>
      </c>
      <c r="D551" s="133" t="s">
        <v>220</v>
      </c>
      <c r="E551" s="134" t="s">
        <v>3693</v>
      </c>
      <c r="F551" s="135" t="s">
        <v>3694</v>
      </c>
      <c r="G551" s="136" t="s">
        <v>532</v>
      </c>
      <c r="H551" s="137">
        <v>2</v>
      </c>
      <c r="I551" s="138"/>
      <c r="J551" s="139">
        <f>ROUND(I551*H551,2)</f>
        <v>0</v>
      </c>
      <c r="K551" s="135" t="s">
        <v>223</v>
      </c>
      <c r="L551" s="33"/>
      <c r="M551" s="140" t="s">
        <v>19</v>
      </c>
      <c r="N551" s="141" t="s">
        <v>46</v>
      </c>
      <c r="P551" s="142">
        <f>O551*H551</f>
        <v>0</v>
      </c>
      <c r="Q551" s="142">
        <v>1.0189999999999999E-2</v>
      </c>
      <c r="R551" s="142">
        <f>Q551*H551</f>
        <v>2.0379999999999999E-2</v>
      </c>
      <c r="S551" s="142">
        <v>0</v>
      </c>
      <c r="T551" s="143">
        <f>S551*H551</f>
        <v>0</v>
      </c>
      <c r="AR551" s="144" t="s">
        <v>224</v>
      </c>
      <c r="AT551" s="144" t="s">
        <v>220</v>
      </c>
      <c r="AU551" s="144" t="s">
        <v>85</v>
      </c>
      <c r="AY551" s="18" t="s">
        <v>218</v>
      </c>
      <c r="BE551" s="145">
        <f>IF(N551="základní",J551,0)</f>
        <v>0</v>
      </c>
      <c r="BF551" s="145">
        <f>IF(N551="snížená",J551,0)</f>
        <v>0</v>
      </c>
      <c r="BG551" s="145">
        <f>IF(N551="zákl. přenesená",J551,0)</f>
        <v>0</v>
      </c>
      <c r="BH551" s="145">
        <f>IF(N551="sníž. přenesená",J551,0)</f>
        <v>0</v>
      </c>
      <c r="BI551" s="145">
        <f>IF(N551="nulová",J551,0)</f>
        <v>0</v>
      </c>
      <c r="BJ551" s="18" t="s">
        <v>83</v>
      </c>
      <c r="BK551" s="145">
        <f>ROUND(I551*H551,2)</f>
        <v>0</v>
      </c>
      <c r="BL551" s="18" t="s">
        <v>224</v>
      </c>
      <c r="BM551" s="144" t="s">
        <v>3695</v>
      </c>
    </row>
    <row r="552" spans="2:65" s="1" customFormat="1" ht="11.25">
      <c r="B552" s="33"/>
      <c r="D552" s="146" t="s">
        <v>226</v>
      </c>
      <c r="F552" s="147" t="s">
        <v>3694</v>
      </c>
      <c r="I552" s="148"/>
      <c r="L552" s="33"/>
      <c r="M552" s="149"/>
      <c r="T552" s="54"/>
      <c r="AT552" s="18" t="s">
        <v>226</v>
      </c>
      <c r="AU552" s="18" t="s">
        <v>85</v>
      </c>
    </row>
    <row r="553" spans="2:65" s="1" customFormat="1" ht="11.25">
      <c r="B553" s="33"/>
      <c r="D553" s="150" t="s">
        <v>228</v>
      </c>
      <c r="F553" s="151" t="s">
        <v>3696</v>
      </c>
      <c r="I553" s="148"/>
      <c r="L553" s="33"/>
      <c r="M553" s="149"/>
      <c r="T553" s="54"/>
      <c r="AT553" s="18" t="s">
        <v>228</v>
      </c>
      <c r="AU553" s="18" t="s">
        <v>85</v>
      </c>
    </row>
    <row r="554" spans="2:65" s="12" customFormat="1" ht="11.25">
      <c r="B554" s="152"/>
      <c r="D554" s="146" t="s">
        <v>230</v>
      </c>
      <c r="E554" s="153" t="s">
        <v>19</v>
      </c>
      <c r="F554" s="154" t="s">
        <v>3697</v>
      </c>
      <c r="H554" s="153" t="s">
        <v>19</v>
      </c>
      <c r="I554" s="155"/>
      <c r="L554" s="152"/>
      <c r="M554" s="156"/>
      <c r="T554" s="157"/>
      <c r="AT554" s="153" t="s">
        <v>230</v>
      </c>
      <c r="AU554" s="153" t="s">
        <v>85</v>
      </c>
      <c r="AV554" s="12" t="s">
        <v>83</v>
      </c>
      <c r="AW554" s="12" t="s">
        <v>36</v>
      </c>
      <c r="AX554" s="12" t="s">
        <v>75</v>
      </c>
      <c r="AY554" s="153" t="s">
        <v>218</v>
      </c>
    </row>
    <row r="555" spans="2:65" s="13" customFormat="1" ht="11.25">
      <c r="B555" s="158"/>
      <c r="D555" s="146" t="s">
        <v>230</v>
      </c>
      <c r="E555" s="159" t="s">
        <v>19</v>
      </c>
      <c r="F555" s="160" t="s">
        <v>3365</v>
      </c>
      <c r="H555" s="161">
        <v>1</v>
      </c>
      <c r="I555" s="162"/>
      <c r="L555" s="158"/>
      <c r="M555" s="163"/>
      <c r="T555" s="164"/>
      <c r="AT555" s="159" t="s">
        <v>230</v>
      </c>
      <c r="AU555" s="159" t="s">
        <v>85</v>
      </c>
      <c r="AV555" s="13" t="s">
        <v>85</v>
      </c>
      <c r="AW555" s="13" t="s">
        <v>36</v>
      </c>
      <c r="AX555" s="13" t="s">
        <v>75</v>
      </c>
      <c r="AY555" s="159" t="s">
        <v>218</v>
      </c>
    </row>
    <row r="556" spans="2:65" s="13" customFormat="1" ht="11.25">
      <c r="B556" s="158"/>
      <c r="D556" s="146" t="s">
        <v>230</v>
      </c>
      <c r="E556" s="159" t="s">
        <v>19</v>
      </c>
      <c r="F556" s="160" t="s">
        <v>3366</v>
      </c>
      <c r="H556" s="161">
        <v>1</v>
      </c>
      <c r="I556" s="162"/>
      <c r="L556" s="158"/>
      <c r="M556" s="163"/>
      <c r="T556" s="164"/>
      <c r="AT556" s="159" t="s">
        <v>230</v>
      </c>
      <c r="AU556" s="159" t="s">
        <v>85</v>
      </c>
      <c r="AV556" s="13" t="s">
        <v>85</v>
      </c>
      <c r="AW556" s="13" t="s">
        <v>36</v>
      </c>
      <c r="AX556" s="13" t="s">
        <v>75</v>
      </c>
      <c r="AY556" s="159" t="s">
        <v>218</v>
      </c>
    </row>
    <row r="557" spans="2:65" s="14" customFormat="1" ht="11.25">
      <c r="B557" s="165"/>
      <c r="D557" s="146" t="s">
        <v>230</v>
      </c>
      <c r="E557" s="166" t="s">
        <v>19</v>
      </c>
      <c r="F557" s="167" t="s">
        <v>235</v>
      </c>
      <c r="H557" s="168">
        <v>2</v>
      </c>
      <c r="I557" s="169"/>
      <c r="L557" s="165"/>
      <c r="M557" s="170"/>
      <c r="T557" s="171"/>
      <c r="AT557" s="166" t="s">
        <v>230</v>
      </c>
      <c r="AU557" s="166" t="s">
        <v>85</v>
      </c>
      <c r="AV557" s="14" t="s">
        <v>224</v>
      </c>
      <c r="AW557" s="14" t="s">
        <v>36</v>
      </c>
      <c r="AX557" s="14" t="s">
        <v>83</v>
      </c>
      <c r="AY557" s="166" t="s">
        <v>218</v>
      </c>
    </row>
    <row r="558" spans="2:65" s="1" customFormat="1" ht="11.25">
      <c r="B558" s="33"/>
      <c r="D558" s="146" t="s">
        <v>247</v>
      </c>
      <c r="F558" s="172" t="s">
        <v>3698</v>
      </c>
      <c r="L558" s="33"/>
      <c r="M558" s="149"/>
      <c r="T558" s="54"/>
      <c r="AU558" s="18" t="s">
        <v>85</v>
      </c>
    </row>
    <row r="559" spans="2:65" s="1" customFormat="1" ht="11.25">
      <c r="B559" s="33"/>
      <c r="D559" s="146" t="s">
        <v>247</v>
      </c>
      <c r="F559" s="173" t="s">
        <v>3697</v>
      </c>
      <c r="H559" s="174">
        <v>0</v>
      </c>
      <c r="L559" s="33"/>
      <c r="M559" s="149"/>
      <c r="T559" s="54"/>
      <c r="AU559" s="18" t="s">
        <v>85</v>
      </c>
    </row>
    <row r="560" spans="2:65" s="1" customFormat="1" ht="11.25">
      <c r="B560" s="33"/>
      <c r="D560" s="146" t="s">
        <v>247</v>
      </c>
      <c r="F560" s="173" t="s">
        <v>3699</v>
      </c>
      <c r="H560" s="174">
        <v>1</v>
      </c>
      <c r="L560" s="33"/>
      <c r="M560" s="149"/>
      <c r="T560" s="54"/>
      <c r="AU560" s="18" t="s">
        <v>85</v>
      </c>
    </row>
    <row r="561" spans="2:65" s="1" customFormat="1" ht="11.25">
      <c r="B561" s="33"/>
      <c r="D561" s="146" t="s">
        <v>247</v>
      </c>
      <c r="F561" s="173" t="s">
        <v>235</v>
      </c>
      <c r="H561" s="174">
        <v>1</v>
      </c>
      <c r="L561" s="33"/>
      <c r="M561" s="149"/>
      <c r="T561" s="54"/>
      <c r="AU561" s="18" t="s">
        <v>85</v>
      </c>
    </row>
    <row r="562" spans="2:65" s="1" customFormat="1" ht="11.25">
      <c r="B562" s="33"/>
      <c r="D562" s="146" t="s">
        <v>247</v>
      </c>
      <c r="F562" s="172" t="s">
        <v>3700</v>
      </c>
      <c r="L562" s="33"/>
      <c r="M562" s="149"/>
      <c r="T562" s="54"/>
      <c r="AU562" s="18" t="s">
        <v>85</v>
      </c>
    </row>
    <row r="563" spans="2:65" s="1" customFormat="1" ht="11.25">
      <c r="B563" s="33"/>
      <c r="D563" s="146" t="s">
        <v>247</v>
      </c>
      <c r="F563" s="173" t="s">
        <v>3697</v>
      </c>
      <c r="H563" s="174">
        <v>0</v>
      </c>
      <c r="L563" s="33"/>
      <c r="M563" s="149"/>
      <c r="T563" s="54"/>
      <c r="AU563" s="18" t="s">
        <v>85</v>
      </c>
    </row>
    <row r="564" spans="2:65" s="1" customFormat="1" ht="11.25">
      <c r="B564" s="33"/>
      <c r="D564" s="146" t="s">
        <v>247</v>
      </c>
      <c r="F564" s="173" t="s">
        <v>3701</v>
      </c>
      <c r="H564" s="174">
        <v>1</v>
      </c>
      <c r="L564" s="33"/>
      <c r="M564" s="149"/>
      <c r="T564" s="54"/>
      <c r="AU564" s="18" t="s">
        <v>85</v>
      </c>
    </row>
    <row r="565" spans="2:65" s="1" customFormat="1" ht="16.5" customHeight="1">
      <c r="B565" s="33"/>
      <c r="C565" s="186" t="s">
        <v>1952</v>
      </c>
      <c r="D565" s="186" t="s">
        <v>638</v>
      </c>
      <c r="E565" s="187" t="s">
        <v>3702</v>
      </c>
      <c r="F565" s="188" t="s">
        <v>3703</v>
      </c>
      <c r="G565" s="189" t="s">
        <v>532</v>
      </c>
      <c r="H565" s="190">
        <v>1</v>
      </c>
      <c r="I565" s="191"/>
      <c r="J565" s="192">
        <f>ROUND(I565*H565,2)</f>
        <v>0</v>
      </c>
      <c r="K565" s="188" t="s">
        <v>223</v>
      </c>
      <c r="L565" s="193"/>
      <c r="M565" s="194" t="s">
        <v>19</v>
      </c>
      <c r="N565" s="195" t="s">
        <v>46</v>
      </c>
      <c r="P565" s="142">
        <f>O565*H565</f>
        <v>0</v>
      </c>
      <c r="Q565" s="142">
        <v>0.50600000000000001</v>
      </c>
      <c r="R565" s="142">
        <f>Q565*H565</f>
        <v>0.50600000000000001</v>
      </c>
      <c r="S565" s="142">
        <v>0</v>
      </c>
      <c r="T565" s="143">
        <f>S565*H565</f>
        <v>0</v>
      </c>
      <c r="AR565" s="144" t="s">
        <v>301</v>
      </c>
      <c r="AT565" s="144" t="s">
        <v>638</v>
      </c>
      <c r="AU565" s="144" t="s">
        <v>85</v>
      </c>
      <c r="AY565" s="18" t="s">
        <v>218</v>
      </c>
      <c r="BE565" s="145">
        <f>IF(N565="základní",J565,0)</f>
        <v>0</v>
      </c>
      <c r="BF565" s="145">
        <f>IF(N565="snížená",J565,0)</f>
        <v>0</v>
      </c>
      <c r="BG565" s="145">
        <f>IF(N565="zákl. přenesená",J565,0)</f>
        <v>0</v>
      </c>
      <c r="BH565" s="145">
        <f>IF(N565="sníž. přenesená",J565,0)</f>
        <v>0</v>
      </c>
      <c r="BI565" s="145">
        <f>IF(N565="nulová",J565,0)</f>
        <v>0</v>
      </c>
      <c r="BJ565" s="18" t="s">
        <v>83</v>
      </c>
      <c r="BK565" s="145">
        <f>ROUND(I565*H565,2)</f>
        <v>0</v>
      </c>
      <c r="BL565" s="18" t="s">
        <v>224</v>
      </c>
      <c r="BM565" s="144" t="s">
        <v>3704</v>
      </c>
    </row>
    <row r="566" spans="2:65" s="1" customFormat="1" ht="11.25">
      <c r="B566" s="33"/>
      <c r="D566" s="146" t="s">
        <v>226</v>
      </c>
      <c r="F566" s="147" t="s">
        <v>3703</v>
      </c>
      <c r="I566" s="148"/>
      <c r="L566" s="33"/>
      <c r="M566" s="149"/>
      <c r="T566" s="54"/>
      <c r="AT566" s="18" t="s">
        <v>226</v>
      </c>
      <c r="AU566" s="18" t="s">
        <v>85</v>
      </c>
    </row>
    <row r="567" spans="2:65" s="1" customFormat="1" ht="19.5">
      <c r="B567" s="33"/>
      <c r="D567" s="146" t="s">
        <v>276</v>
      </c>
      <c r="F567" s="175" t="s">
        <v>3705</v>
      </c>
      <c r="I567" s="148"/>
      <c r="L567" s="33"/>
      <c r="M567" s="149"/>
      <c r="T567" s="54"/>
      <c r="AT567" s="18" t="s">
        <v>276</v>
      </c>
      <c r="AU567" s="18" t="s">
        <v>85</v>
      </c>
    </row>
    <row r="568" spans="2:65" s="12" customFormat="1" ht="11.25">
      <c r="B568" s="152"/>
      <c r="D568" s="146" t="s">
        <v>230</v>
      </c>
      <c r="E568" s="153" t="s">
        <v>19</v>
      </c>
      <c r="F568" s="154" t="s">
        <v>3697</v>
      </c>
      <c r="H568" s="153" t="s">
        <v>19</v>
      </c>
      <c r="I568" s="155"/>
      <c r="L568" s="152"/>
      <c r="M568" s="156"/>
      <c r="T568" s="157"/>
      <c r="AT568" s="153" t="s">
        <v>230</v>
      </c>
      <c r="AU568" s="153" t="s">
        <v>85</v>
      </c>
      <c r="AV568" s="12" t="s">
        <v>83</v>
      </c>
      <c r="AW568" s="12" t="s">
        <v>36</v>
      </c>
      <c r="AX568" s="12" t="s">
        <v>75</v>
      </c>
      <c r="AY568" s="153" t="s">
        <v>218</v>
      </c>
    </row>
    <row r="569" spans="2:65" s="13" customFormat="1" ht="11.25">
      <c r="B569" s="158"/>
      <c r="D569" s="146" t="s">
        <v>230</v>
      </c>
      <c r="E569" s="159" t="s">
        <v>3366</v>
      </c>
      <c r="F569" s="160" t="s">
        <v>3701</v>
      </c>
      <c r="H569" s="161">
        <v>1</v>
      </c>
      <c r="I569" s="162"/>
      <c r="L569" s="158"/>
      <c r="M569" s="163"/>
      <c r="T569" s="164"/>
      <c r="AT569" s="159" t="s">
        <v>230</v>
      </c>
      <c r="AU569" s="159" t="s">
        <v>85</v>
      </c>
      <c r="AV569" s="13" t="s">
        <v>85</v>
      </c>
      <c r="AW569" s="13" t="s">
        <v>36</v>
      </c>
      <c r="AX569" s="13" t="s">
        <v>83</v>
      </c>
      <c r="AY569" s="159" t="s">
        <v>218</v>
      </c>
    </row>
    <row r="570" spans="2:65" s="1" customFormat="1" ht="16.5" customHeight="1">
      <c r="B570" s="33"/>
      <c r="C570" s="186" t="s">
        <v>1956</v>
      </c>
      <c r="D570" s="186" t="s">
        <v>638</v>
      </c>
      <c r="E570" s="187" t="s">
        <v>3706</v>
      </c>
      <c r="F570" s="188" t="s">
        <v>3707</v>
      </c>
      <c r="G570" s="189" t="s">
        <v>532</v>
      </c>
      <c r="H570" s="190">
        <v>1</v>
      </c>
      <c r="I570" s="191"/>
      <c r="J570" s="192">
        <f>ROUND(I570*H570,2)</f>
        <v>0</v>
      </c>
      <c r="K570" s="188" t="s">
        <v>223</v>
      </c>
      <c r="L570" s="193"/>
      <c r="M570" s="194" t="s">
        <v>19</v>
      </c>
      <c r="N570" s="195" t="s">
        <v>46</v>
      </c>
      <c r="P570" s="142">
        <f>O570*H570</f>
        <v>0</v>
      </c>
      <c r="Q570" s="142">
        <v>1.0129999999999999</v>
      </c>
      <c r="R570" s="142">
        <f>Q570*H570</f>
        <v>1.0129999999999999</v>
      </c>
      <c r="S570" s="142">
        <v>0</v>
      </c>
      <c r="T570" s="143">
        <f>S570*H570</f>
        <v>0</v>
      </c>
      <c r="AR570" s="144" t="s">
        <v>301</v>
      </c>
      <c r="AT570" s="144" t="s">
        <v>638</v>
      </c>
      <c r="AU570" s="144" t="s">
        <v>85</v>
      </c>
      <c r="AY570" s="18" t="s">
        <v>218</v>
      </c>
      <c r="BE570" s="145">
        <f>IF(N570="základní",J570,0)</f>
        <v>0</v>
      </c>
      <c r="BF570" s="145">
        <f>IF(N570="snížená",J570,0)</f>
        <v>0</v>
      </c>
      <c r="BG570" s="145">
        <f>IF(N570="zákl. přenesená",J570,0)</f>
        <v>0</v>
      </c>
      <c r="BH570" s="145">
        <f>IF(N570="sníž. přenesená",J570,0)</f>
        <v>0</v>
      </c>
      <c r="BI570" s="145">
        <f>IF(N570="nulová",J570,0)</f>
        <v>0</v>
      </c>
      <c r="BJ570" s="18" t="s">
        <v>83</v>
      </c>
      <c r="BK570" s="145">
        <f>ROUND(I570*H570,2)</f>
        <v>0</v>
      </c>
      <c r="BL570" s="18" t="s">
        <v>224</v>
      </c>
      <c r="BM570" s="144" t="s">
        <v>3708</v>
      </c>
    </row>
    <row r="571" spans="2:65" s="1" customFormat="1" ht="11.25">
      <c r="B571" s="33"/>
      <c r="D571" s="146" t="s">
        <v>226</v>
      </c>
      <c r="F571" s="147" t="s">
        <v>3707</v>
      </c>
      <c r="I571" s="148"/>
      <c r="L571" s="33"/>
      <c r="M571" s="149"/>
      <c r="T571" s="54"/>
      <c r="AT571" s="18" t="s">
        <v>226</v>
      </c>
      <c r="AU571" s="18" t="s">
        <v>85</v>
      </c>
    </row>
    <row r="572" spans="2:65" s="1" customFormat="1" ht="19.5">
      <c r="B572" s="33"/>
      <c r="D572" s="146" t="s">
        <v>276</v>
      </c>
      <c r="F572" s="175" t="s">
        <v>3705</v>
      </c>
      <c r="I572" s="148"/>
      <c r="L572" s="33"/>
      <c r="M572" s="149"/>
      <c r="T572" s="54"/>
      <c r="AT572" s="18" t="s">
        <v>276</v>
      </c>
      <c r="AU572" s="18" t="s">
        <v>85</v>
      </c>
    </row>
    <row r="573" spans="2:65" s="12" customFormat="1" ht="11.25">
      <c r="B573" s="152"/>
      <c r="D573" s="146" t="s">
        <v>230</v>
      </c>
      <c r="E573" s="153" t="s">
        <v>19</v>
      </c>
      <c r="F573" s="154" t="s">
        <v>3697</v>
      </c>
      <c r="H573" s="153" t="s">
        <v>19</v>
      </c>
      <c r="I573" s="155"/>
      <c r="L573" s="152"/>
      <c r="M573" s="156"/>
      <c r="T573" s="157"/>
      <c r="AT573" s="153" t="s">
        <v>230</v>
      </c>
      <c r="AU573" s="153" t="s">
        <v>85</v>
      </c>
      <c r="AV573" s="12" t="s">
        <v>83</v>
      </c>
      <c r="AW573" s="12" t="s">
        <v>36</v>
      </c>
      <c r="AX573" s="12" t="s">
        <v>75</v>
      </c>
      <c r="AY573" s="153" t="s">
        <v>218</v>
      </c>
    </row>
    <row r="574" spans="2:65" s="13" customFormat="1" ht="11.25">
      <c r="B574" s="158"/>
      <c r="D574" s="146" t="s">
        <v>230</v>
      </c>
      <c r="E574" s="159" t="s">
        <v>19</v>
      </c>
      <c r="F574" s="160" t="s">
        <v>3699</v>
      </c>
      <c r="H574" s="161">
        <v>1</v>
      </c>
      <c r="I574" s="162"/>
      <c r="L574" s="158"/>
      <c r="M574" s="163"/>
      <c r="T574" s="164"/>
      <c r="AT574" s="159" t="s">
        <v>230</v>
      </c>
      <c r="AU574" s="159" t="s">
        <v>85</v>
      </c>
      <c r="AV574" s="13" t="s">
        <v>85</v>
      </c>
      <c r="AW574" s="13" t="s">
        <v>36</v>
      </c>
      <c r="AX574" s="13" t="s">
        <v>75</v>
      </c>
      <c r="AY574" s="159" t="s">
        <v>218</v>
      </c>
    </row>
    <row r="575" spans="2:65" s="14" customFormat="1" ht="11.25">
      <c r="B575" s="165"/>
      <c r="D575" s="146" t="s">
        <v>230</v>
      </c>
      <c r="E575" s="166" t="s">
        <v>3365</v>
      </c>
      <c r="F575" s="167" t="s">
        <v>235</v>
      </c>
      <c r="H575" s="168">
        <v>1</v>
      </c>
      <c r="I575" s="169"/>
      <c r="L575" s="165"/>
      <c r="M575" s="170"/>
      <c r="T575" s="171"/>
      <c r="AT575" s="166" t="s">
        <v>230</v>
      </c>
      <c r="AU575" s="166" t="s">
        <v>85</v>
      </c>
      <c r="AV575" s="14" t="s">
        <v>224</v>
      </c>
      <c r="AW575" s="14" t="s">
        <v>36</v>
      </c>
      <c r="AX575" s="14" t="s">
        <v>83</v>
      </c>
      <c r="AY575" s="166" t="s">
        <v>218</v>
      </c>
    </row>
    <row r="576" spans="2:65" s="1" customFormat="1" ht="16.5" customHeight="1">
      <c r="B576" s="33"/>
      <c r="C576" s="133" t="s">
        <v>1961</v>
      </c>
      <c r="D576" s="133" t="s">
        <v>220</v>
      </c>
      <c r="E576" s="134" t="s">
        <v>3709</v>
      </c>
      <c r="F576" s="135" t="s">
        <v>3710</v>
      </c>
      <c r="G576" s="136" t="s">
        <v>532</v>
      </c>
      <c r="H576" s="137">
        <v>2</v>
      </c>
      <c r="I576" s="138"/>
      <c r="J576" s="139">
        <f>ROUND(I576*H576,2)</f>
        <v>0</v>
      </c>
      <c r="K576" s="135" t="s">
        <v>223</v>
      </c>
      <c r="L576" s="33"/>
      <c r="M576" s="140" t="s">
        <v>19</v>
      </c>
      <c r="N576" s="141" t="s">
        <v>46</v>
      </c>
      <c r="P576" s="142">
        <f>O576*H576</f>
        <v>0</v>
      </c>
      <c r="Q576" s="142">
        <v>1.248E-2</v>
      </c>
      <c r="R576" s="142">
        <f>Q576*H576</f>
        <v>2.496E-2</v>
      </c>
      <c r="S576" s="142">
        <v>0</v>
      </c>
      <c r="T576" s="143">
        <f>S576*H576</f>
        <v>0</v>
      </c>
      <c r="AR576" s="144" t="s">
        <v>224</v>
      </c>
      <c r="AT576" s="144" t="s">
        <v>220</v>
      </c>
      <c r="AU576" s="144" t="s">
        <v>85</v>
      </c>
      <c r="AY576" s="18" t="s">
        <v>218</v>
      </c>
      <c r="BE576" s="145">
        <f>IF(N576="základní",J576,0)</f>
        <v>0</v>
      </c>
      <c r="BF576" s="145">
        <f>IF(N576="snížená",J576,0)</f>
        <v>0</v>
      </c>
      <c r="BG576" s="145">
        <f>IF(N576="zákl. přenesená",J576,0)</f>
        <v>0</v>
      </c>
      <c r="BH576" s="145">
        <f>IF(N576="sníž. přenesená",J576,0)</f>
        <v>0</v>
      </c>
      <c r="BI576" s="145">
        <f>IF(N576="nulová",J576,0)</f>
        <v>0</v>
      </c>
      <c r="BJ576" s="18" t="s">
        <v>83</v>
      </c>
      <c r="BK576" s="145">
        <f>ROUND(I576*H576,2)</f>
        <v>0</v>
      </c>
      <c r="BL576" s="18" t="s">
        <v>224</v>
      </c>
      <c r="BM576" s="144" t="s">
        <v>3711</v>
      </c>
    </row>
    <row r="577" spans="2:65" s="1" customFormat="1" ht="11.25">
      <c r="B577" s="33"/>
      <c r="D577" s="146" t="s">
        <v>226</v>
      </c>
      <c r="F577" s="147" t="s">
        <v>3710</v>
      </c>
      <c r="I577" s="148"/>
      <c r="L577" s="33"/>
      <c r="M577" s="149"/>
      <c r="T577" s="54"/>
      <c r="AT577" s="18" t="s">
        <v>226</v>
      </c>
      <c r="AU577" s="18" t="s">
        <v>85</v>
      </c>
    </row>
    <row r="578" spans="2:65" s="1" customFormat="1" ht="11.25">
      <c r="B578" s="33"/>
      <c r="D578" s="150" t="s">
        <v>228</v>
      </c>
      <c r="F578" s="151" t="s">
        <v>3712</v>
      </c>
      <c r="I578" s="148"/>
      <c r="L578" s="33"/>
      <c r="M578" s="149"/>
      <c r="T578" s="54"/>
      <c r="AT578" s="18" t="s">
        <v>228</v>
      </c>
      <c r="AU578" s="18" t="s">
        <v>85</v>
      </c>
    </row>
    <row r="579" spans="2:65" s="13" customFormat="1" ht="11.25">
      <c r="B579" s="158"/>
      <c r="D579" s="146" t="s">
        <v>230</v>
      </c>
      <c r="E579" s="159" t="s">
        <v>19</v>
      </c>
      <c r="F579" s="160" t="s">
        <v>3367</v>
      </c>
      <c r="H579" s="161">
        <v>1</v>
      </c>
      <c r="I579" s="162"/>
      <c r="L579" s="158"/>
      <c r="M579" s="163"/>
      <c r="T579" s="164"/>
      <c r="AT579" s="159" t="s">
        <v>230</v>
      </c>
      <c r="AU579" s="159" t="s">
        <v>85</v>
      </c>
      <c r="AV579" s="13" t="s">
        <v>85</v>
      </c>
      <c r="AW579" s="13" t="s">
        <v>36</v>
      </c>
      <c r="AX579" s="13" t="s">
        <v>75</v>
      </c>
      <c r="AY579" s="159" t="s">
        <v>218</v>
      </c>
    </row>
    <row r="580" spans="2:65" s="13" customFormat="1" ht="11.25">
      <c r="B580" s="158"/>
      <c r="D580" s="146" t="s">
        <v>230</v>
      </c>
      <c r="E580" s="159" t="s">
        <v>19</v>
      </c>
      <c r="F580" s="160" t="s">
        <v>3713</v>
      </c>
      <c r="H580" s="161">
        <v>1</v>
      </c>
      <c r="I580" s="162"/>
      <c r="L580" s="158"/>
      <c r="M580" s="163"/>
      <c r="T580" s="164"/>
      <c r="AT580" s="159" t="s">
        <v>230</v>
      </c>
      <c r="AU580" s="159" t="s">
        <v>85</v>
      </c>
      <c r="AV580" s="13" t="s">
        <v>85</v>
      </c>
      <c r="AW580" s="13" t="s">
        <v>36</v>
      </c>
      <c r="AX580" s="13" t="s">
        <v>75</v>
      </c>
      <c r="AY580" s="159" t="s">
        <v>218</v>
      </c>
    </row>
    <row r="581" spans="2:65" s="14" customFormat="1" ht="11.25">
      <c r="B581" s="165"/>
      <c r="D581" s="146" t="s">
        <v>230</v>
      </c>
      <c r="E581" s="166" t="s">
        <v>19</v>
      </c>
      <c r="F581" s="167" t="s">
        <v>235</v>
      </c>
      <c r="H581" s="168">
        <v>2</v>
      </c>
      <c r="I581" s="169"/>
      <c r="L581" s="165"/>
      <c r="M581" s="170"/>
      <c r="T581" s="171"/>
      <c r="AT581" s="166" t="s">
        <v>230</v>
      </c>
      <c r="AU581" s="166" t="s">
        <v>85</v>
      </c>
      <c r="AV581" s="14" t="s">
        <v>224</v>
      </c>
      <c r="AW581" s="14" t="s">
        <v>36</v>
      </c>
      <c r="AX581" s="14" t="s">
        <v>83</v>
      </c>
      <c r="AY581" s="166" t="s">
        <v>218</v>
      </c>
    </row>
    <row r="582" spans="2:65" s="1" customFormat="1" ht="11.25">
      <c r="B582" s="33"/>
      <c r="D582" s="146" t="s">
        <v>247</v>
      </c>
      <c r="F582" s="172" t="s">
        <v>3714</v>
      </c>
      <c r="L582" s="33"/>
      <c r="M582" s="149"/>
      <c r="T582" s="54"/>
      <c r="AU582" s="18" t="s">
        <v>85</v>
      </c>
    </row>
    <row r="583" spans="2:65" s="1" customFormat="1" ht="11.25">
      <c r="B583" s="33"/>
      <c r="D583" s="146" t="s">
        <v>247</v>
      </c>
      <c r="F583" s="173" t="s">
        <v>3697</v>
      </c>
      <c r="H583" s="174">
        <v>0</v>
      </c>
      <c r="L583" s="33"/>
      <c r="M583" s="149"/>
      <c r="T583" s="54"/>
      <c r="AU583" s="18" t="s">
        <v>85</v>
      </c>
    </row>
    <row r="584" spans="2:65" s="1" customFormat="1" ht="11.25">
      <c r="B584" s="33"/>
      <c r="D584" s="146" t="s">
        <v>247</v>
      </c>
      <c r="F584" s="173" t="s">
        <v>83</v>
      </c>
      <c r="H584" s="174">
        <v>1</v>
      </c>
      <c r="L584" s="33"/>
      <c r="M584" s="149"/>
      <c r="T584" s="54"/>
      <c r="AU584" s="18" t="s">
        <v>85</v>
      </c>
    </row>
    <row r="585" spans="2:65" s="1" customFormat="1" ht="11.25">
      <c r="B585" s="33"/>
      <c r="D585" s="146" t="s">
        <v>247</v>
      </c>
      <c r="F585" s="173" t="s">
        <v>235</v>
      </c>
      <c r="H585" s="174">
        <v>1</v>
      </c>
      <c r="L585" s="33"/>
      <c r="M585" s="149"/>
      <c r="T585" s="54"/>
      <c r="AU585" s="18" t="s">
        <v>85</v>
      </c>
    </row>
    <row r="586" spans="2:65" s="1" customFormat="1" ht="16.5" customHeight="1">
      <c r="B586" s="33"/>
      <c r="C586" s="186" t="s">
        <v>1971</v>
      </c>
      <c r="D586" s="186" t="s">
        <v>638</v>
      </c>
      <c r="E586" s="187" t="s">
        <v>3715</v>
      </c>
      <c r="F586" s="188" t="s">
        <v>3716</v>
      </c>
      <c r="G586" s="189" t="s">
        <v>532</v>
      </c>
      <c r="H586" s="190">
        <v>1</v>
      </c>
      <c r="I586" s="191"/>
      <c r="J586" s="192">
        <f>ROUND(I586*H586,2)</f>
        <v>0</v>
      </c>
      <c r="K586" s="188" t="s">
        <v>223</v>
      </c>
      <c r="L586" s="193"/>
      <c r="M586" s="194" t="s">
        <v>19</v>
      </c>
      <c r="N586" s="195" t="s">
        <v>46</v>
      </c>
      <c r="P586" s="142">
        <f>O586*H586</f>
        <v>0</v>
      </c>
      <c r="Q586" s="142">
        <v>0.54800000000000004</v>
      </c>
      <c r="R586" s="142">
        <f>Q586*H586</f>
        <v>0.54800000000000004</v>
      </c>
      <c r="S586" s="142">
        <v>0</v>
      </c>
      <c r="T586" s="143">
        <f>S586*H586</f>
        <v>0</v>
      </c>
      <c r="AR586" s="144" t="s">
        <v>301</v>
      </c>
      <c r="AT586" s="144" t="s">
        <v>638</v>
      </c>
      <c r="AU586" s="144" t="s">
        <v>85</v>
      </c>
      <c r="AY586" s="18" t="s">
        <v>218</v>
      </c>
      <c r="BE586" s="145">
        <f>IF(N586="základní",J586,0)</f>
        <v>0</v>
      </c>
      <c r="BF586" s="145">
        <f>IF(N586="snížená",J586,0)</f>
        <v>0</v>
      </c>
      <c r="BG586" s="145">
        <f>IF(N586="zákl. přenesená",J586,0)</f>
        <v>0</v>
      </c>
      <c r="BH586" s="145">
        <f>IF(N586="sníž. přenesená",J586,0)</f>
        <v>0</v>
      </c>
      <c r="BI586" s="145">
        <f>IF(N586="nulová",J586,0)</f>
        <v>0</v>
      </c>
      <c r="BJ586" s="18" t="s">
        <v>83</v>
      </c>
      <c r="BK586" s="145">
        <f>ROUND(I586*H586,2)</f>
        <v>0</v>
      </c>
      <c r="BL586" s="18" t="s">
        <v>224</v>
      </c>
      <c r="BM586" s="144" t="s">
        <v>3717</v>
      </c>
    </row>
    <row r="587" spans="2:65" s="1" customFormat="1" ht="11.25">
      <c r="B587" s="33"/>
      <c r="D587" s="146" t="s">
        <v>226</v>
      </c>
      <c r="F587" s="147" t="s">
        <v>3716</v>
      </c>
      <c r="I587" s="148"/>
      <c r="L587" s="33"/>
      <c r="M587" s="149"/>
      <c r="T587" s="54"/>
      <c r="AT587" s="18" t="s">
        <v>226</v>
      </c>
      <c r="AU587" s="18" t="s">
        <v>85</v>
      </c>
    </row>
    <row r="588" spans="2:65" s="1" customFormat="1" ht="19.5">
      <c r="B588" s="33"/>
      <c r="D588" s="146" t="s">
        <v>276</v>
      </c>
      <c r="F588" s="175" t="s">
        <v>3718</v>
      </c>
      <c r="I588" s="148"/>
      <c r="L588" s="33"/>
      <c r="M588" s="149"/>
      <c r="T588" s="54"/>
      <c r="AT588" s="18" t="s">
        <v>276</v>
      </c>
      <c r="AU588" s="18" t="s">
        <v>85</v>
      </c>
    </row>
    <row r="589" spans="2:65" s="12" customFormat="1" ht="11.25">
      <c r="B589" s="152"/>
      <c r="D589" s="146" t="s">
        <v>230</v>
      </c>
      <c r="E589" s="153" t="s">
        <v>19</v>
      </c>
      <c r="F589" s="154" t="s">
        <v>3697</v>
      </c>
      <c r="H589" s="153" t="s">
        <v>19</v>
      </c>
      <c r="I589" s="155"/>
      <c r="L589" s="152"/>
      <c r="M589" s="156"/>
      <c r="T589" s="157"/>
      <c r="AT589" s="153" t="s">
        <v>230</v>
      </c>
      <c r="AU589" s="153" t="s">
        <v>85</v>
      </c>
      <c r="AV589" s="12" t="s">
        <v>83</v>
      </c>
      <c r="AW589" s="12" t="s">
        <v>36</v>
      </c>
      <c r="AX589" s="12" t="s">
        <v>75</v>
      </c>
      <c r="AY589" s="153" t="s">
        <v>218</v>
      </c>
    </row>
    <row r="590" spans="2:65" s="13" customFormat="1" ht="11.25">
      <c r="B590" s="158"/>
      <c r="D590" s="146" t="s">
        <v>230</v>
      </c>
      <c r="E590" s="159" t="s">
        <v>19</v>
      </c>
      <c r="F590" s="160" t="s">
        <v>83</v>
      </c>
      <c r="H590" s="161">
        <v>1</v>
      </c>
      <c r="I590" s="162"/>
      <c r="L590" s="158"/>
      <c r="M590" s="163"/>
      <c r="T590" s="164"/>
      <c r="AT590" s="159" t="s">
        <v>230</v>
      </c>
      <c r="AU590" s="159" t="s">
        <v>85</v>
      </c>
      <c r="AV590" s="13" t="s">
        <v>85</v>
      </c>
      <c r="AW590" s="13" t="s">
        <v>36</v>
      </c>
      <c r="AX590" s="13" t="s">
        <v>75</v>
      </c>
      <c r="AY590" s="159" t="s">
        <v>218</v>
      </c>
    </row>
    <row r="591" spans="2:65" s="14" customFormat="1" ht="11.25">
      <c r="B591" s="165"/>
      <c r="D591" s="146" t="s">
        <v>230</v>
      </c>
      <c r="E591" s="166" t="s">
        <v>3367</v>
      </c>
      <c r="F591" s="167" t="s">
        <v>235</v>
      </c>
      <c r="H591" s="168">
        <v>1</v>
      </c>
      <c r="I591" s="169"/>
      <c r="L591" s="165"/>
      <c r="M591" s="170"/>
      <c r="T591" s="171"/>
      <c r="AT591" s="166" t="s">
        <v>230</v>
      </c>
      <c r="AU591" s="166" t="s">
        <v>85</v>
      </c>
      <c r="AV591" s="14" t="s">
        <v>224</v>
      </c>
      <c r="AW591" s="14" t="s">
        <v>36</v>
      </c>
      <c r="AX591" s="14" t="s">
        <v>83</v>
      </c>
      <c r="AY591" s="166" t="s">
        <v>218</v>
      </c>
    </row>
    <row r="592" spans="2:65" s="1" customFormat="1" ht="16.5" customHeight="1">
      <c r="B592" s="33"/>
      <c r="C592" s="133" t="s">
        <v>1975</v>
      </c>
      <c r="D592" s="133" t="s">
        <v>220</v>
      </c>
      <c r="E592" s="134" t="s">
        <v>3719</v>
      </c>
      <c r="F592" s="135" t="s">
        <v>3720</v>
      </c>
      <c r="G592" s="136" t="s">
        <v>532</v>
      </c>
      <c r="H592" s="137">
        <v>1</v>
      </c>
      <c r="I592" s="138"/>
      <c r="J592" s="139">
        <f>ROUND(I592*H592,2)</f>
        <v>0</v>
      </c>
      <c r="K592" s="135" t="s">
        <v>223</v>
      </c>
      <c r="L592" s="33"/>
      <c r="M592" s="140" t="s">
        <v>19</v>
      </c>
      <c r="N592" s="141" t="s">
        <v>46</v>
      </c>
      <c r="P592" s="142">
        <f>O592*H592</f>
        <v>0</v>
      </c>
      <c r="Q592" s="142">
        <v>2.8539999999999999E-2</v>
      </c>
      <c r="R592" s="142">
        <f>Q592*H592</f>
        <v>2.8539999999999999E-2</v>
      </c>
      <c r="S592" s="142">
        <v>0</v>
      </c>
      <c r="T592" s="143">
        <f>S592*H592</f>
        <v>0</v>
      </c>
      <c r="AR592" s="144" t="s">
        <v>224</v>
      </c>
      <c r="AT592" s="144" t="s">
        <v>220</v>
      </c>
      <c r="AU592" s="144" t="s">
        <v>85</v>
      </c>
      <c r="AY592" s="18" t="s">
        <v>218</v>
      </c>
      <c r="BE592" s="145">
        <f>IF(N592="základní",J592,0)</f>
        <v>0</v>
      </c>
      <c r="BF592" s="145">
        <f>IF(N592="snížená",J592,0)</f>
        <v>0</v>
      </c>
      <c r="BG592" s="145">
        <f>IF(N592="zákl. přenesená",J592,0)</f>
        <v>0</v>
      </c>
      <c r="BH592" s="145">
        <f>IF(N592="sníž. přenesená",J592,0)</f>
        <v>0</v>
      </c>
      <c r="BI592" s="145">
        <f>IF(N592="nulová",J592,0)</f>
        <v>0</v>
      </c>
      <c r="BJ592" s="18" t="s">
        <v>83</v>
      </c>
      <c r="BK592" s="145">
        <f>ROUND(I592*H592,2)</f>
        <v>0</v>
      </c>
      <c r="BL592" s="18" t="s">
        <v>224</v>
      </c>
      <c r="BM592" s="144" t="s">
        <v>3721</v>
      </c>
    </row>
    <row r="593" spans="2:65" s="1" customFormat="1" ht="11.25">
      <c r="B593" s="33"/>
      <c r="D593" s="146" t="s">
        <v>226</v>
      </c>
      <c r="F593" s="147" t="s">
        <v>3720</v>
      </c>
      <c r="I593" s="148"/>
      <c r="L593" s="33"/>
      <c r="M593" s="149"/>
      <c r="T593" s="54"/>
      <c r="AT593" s="18" t="s">
        <v>226</v>
      </c>
      <c r="AU593" s="18" t="s">
        <v>85</v>
      </c>
    </row>
    <row r="594" spans="2:65" s="1" customFormat="1" ht="11.25">
      <c r="B594" s="33"/>
      <c r="D594" s="150" t="s">
        <v>228</v>
      </c>
      <c r="F594" s="151" t="s">
        <v>3722</v>
      </c>
      <c r="I594" s="148"/>
      <c r="L594" s="33"/>
      <c r="M594" s="149"/>
      <c r="T594" s="54"/>
      <c r="AT594" s="18" t="s">
        <v>228</v>
      </c>
      <c r="AU594" s="18" t="s">
        <v>85</v>
      </c>
    </row>
    <row r="595" spans="2:65" s="13" customFormat="1" ht="11.25">
      <c r="B595" s="158"/>
      <c r="D595" s="146" t="s">
        <v>230</v>
      </c>
      <c r="E595" s="159" t="s">
        <v>19</v>
      </c>
      <c r="F595" s="160" t="s">
        <v>3349</v>
      </c>
      <c r="H595" s="161">
        <v>1</v>
      </c>
      <c r="I595" s="162"/>
      <c r="L595" s="158"/>
      <c r="M595" s="163"/>
      <c r="T595" s="164"/>
      <c r="AT595" s="159" t="s">
        <v>230</v>
      </c>
      <c r="AU595" s="159" t="s">
        <v>85</v>
      </c>
      <c r="AV595" s="13" t="s">
        <v>85</v>
      </c>
      <c r="AW595" s="13" t="s">
        <v>36</v>
      </c>
      <c r="AX595" s="13" t="s">
        <v>83</v>
      </c>
      <c r="AY595" s="159" t="s">
        <v>218</v>
      </c>
    </row>
    <row r="596" spans="2:65" s="1" customFormat="1" ht="11.25">
      <c r="B596" s="33"/>
      <c r="D596" s="146" t="s">
        <v>247</v>
      </c>
      <c r="F596" s="172" t="s">
        <v>3723</v>
      </c>
      <c r="L596" s="33"/>
      <c r="M596" s="149"/>
      <c r="T596" s="54"/>
      <c r="AU596" s="18" t="s">
        <v>85</v>
      </c>
    </row>
    <row r="597" spans="2:65" s="1" customFormat="1" ht="11.25">
      <c r="B597" s="33"/>
      <c r="D597" s="146" t="s">
        <v>247</v>
      </c>
      <c r="F597" s="173" t="s">
        <v>3724</v>
      </c>
      <c r="H597" s="174">
        <v>0</v>
      </c>
      <c r="L597" s="33"/>
      <c r="M597" s="149"/>
      <c r="T597" s="54"/>
      <c r="AU597" s="18" t="s">
        <v>85</v>
      </c>
    </row>
    <row r="598" spans="2:65" s="1" customFormat="1" ht="11.25">
      <c r="B598" s="33"/>
      <c r="D598" s="146" t="s">
        <v>247</v>
      </c>
      <c r="F598" s="173" t="s">
        <v>83</v>
      </c>
      <c r="H598" s="174">
        <v>1</v>
      </c>
      <c r="L598" s="33"/>
      <c r="M598" s="149"/>
      <c r="T598" s="54"/>
      <c r="AU598" s="18" t="s">
        <v>85</v>
      </c>
    </row>
    <row r="599" spans="2:65" s="1" customFormat="1" ht="11.25">
      <c r="B599" s="33"/>
      <c r="D599" s="146" t="s">
        <v>247</v>
      </c>
      <c r="F599" s="173" t="s">
        <v>235</v>
      </c>
      <c r="H599" s="174">
        <v>1</v>
      </c>
      <c r="L599" s="33"/>
      <c r="M599" s="149"/>
      <c r="T599" s="54"/>
      <c r="AU599" s="18" t="s">
        <v>85</v>
      </c>
    </row>
    <row r="600" spans="2:65" s="1" customFormat="1" ht="16.5" customHeight="1">
      <c r="B600" s="33"/>
      <c r="C600" s="186" t="s">
        <v>1979</v>
      </c>
      <c r="D600" s="186" t="s">
        <v>638</v>
      </c>
      <c r="E600" s="187" t="s">
        <v>3725</v>
      </c>
      <c r="F600" s="188" t="s">
        <v>3726</v>
      </c>
      <c r="G600" s="189" t="s">
        <v>532</v>
      </c>
      <c r="H600" s="190">
        <v>1</v>
      </c>
      <c r="I600" s="191"/>
      <c r="J600" s="192">
        <f>ROUND(I600*H600,2)</f>
        <v>0</v>
      </c>
      <c r="K600" s="188" t="s">
        <v>19</v>
      </c>
      <c r="L600" s="193"/>
      <c r="M600" s="194" t="s">
        <v>19</v>
      </c>
      <c r="N600" s="195" t="s">
        <v>46</v>
      </c>
      <c r="P600" s="142">
        <f>O600*H600</f>
        <v>0</v>
      </c>
      <c r="Q600" s="142">
        <v>1.6</v>
      </c>
      <c r="R600" s="142">
        <f>Q600*H600</f>
        <v>1.6</v>
      </c>
      <c r="S600" s="142">
        <v>0</v>
      </c>
      <c r="T600" s="143">
        <f>S600*H600</f>
        <v>0</v>
      </c>
      <c r="AR600" s="144" t="s">
        <v>301</v>
      </c>
      <c r="AT600" s="144" t="s">
        <v>638</v>
      </c>
      <c r="AU600" s="144" t="s">
        <v>85</v>
      </c>
      <c r="AY600" s="18" t="s">
        <v>218</v>
      </c>
      <c r="BE600" s="145">
        <f>IF(N600="základní",J600,0)</f>
        <v>0</v>
      </c>
      <c r="BF600" s="145">
        <f>IF(N600="snížená",J600,0)</f>
        <v>0</v>
      </c>
      <c r="BG600" s="145">
        <f>IF(N600="zákl. přenesená",J600,0)</f>
        <v>0</v>
      </c>
      <c r="BH600" s="145">
        <f>IF(N600="sníž. přenesená",J600,0)</f>
        <v>0</v>
      </c>
      <c r="BI600" s="145">
        <f>IF(N600="nulová",J600,0)</f>
        <v>0</v>
      </c>
      <c r="BJ600" s="18" t="s">
        <v>83</v>
      </c>
      <c r="BK600" s="145">
        <f>ROUND(I600*H600,2)</f>
        <v>0</v>
      </c>
      <c r="BL600" s="18" t="s">
        <v>224</v>
      </c>
      <c r="BM600" s="144" t="s">
        <v>3727</v>
      </c>
    </row>
    <row r="601" spans="2:65" s="1" customFormat="1" ht="11.25">
      <c r="B601" s="33"/>
      <c r="D601" s="146" t="s">
        <v>226</v>
      </c>
      <c r="F601" s="147" t="s">
        <v>3726</v>
      </c>
      <c r="I601" s="148"/>
      <c r="L601" s="33"/>
      <c r="M601" s="149"/>
      <c r="T601" s="54"/>
      <c r="AT601" s="18" t="s">
        <v>226</v>
      </c>
      <c r="AU601" s="18" t="s">
        <v>85</v>
      </c>
    </row>
    <row r="602" spans="2:65" s="12" customFormat="1" ht="11.25">
      <c r="B602" s="152"/>
      <c r="D602" s="146" t="s">
        <v>230</v>
      </c>
      <c r="E602" s="153" t="s">
        <v>19</v>
      </c>
      <c r="F602" s="154" t="s">
        <v>3724</v>
      </c>
      <c r="H602" s="153" t="s">
        <v>19</v>
      </c>
      <c r="I602" s="155"/>
      <c r="L602" s="152"/>
      <c r="M602" s="156"/>
      <c r="T602" s="157"/>
      <c r="AT602" s="153" t="s">
        <v>230</v>
      </c>
      <c r="AU602" s="153" t="s">
        <v>85</v>
      </c>
      <c r="AV602" s="12" t="s">
        <v>83</v>
      </c>
      <c r="AW602" s="12" t="s">
        <v>36</v>
      </c>
      <c r="AX602" s="12" t="s">
        <v>75</v>
      </c>
      <c r="AY602" s="153" t="s">
        <v>218</v>
      </c>
    </row>
    <row r="603" spans="2:65" s="13" customFormat="1" ht="11.25">
      <c r="B603" s="158"/>
      <c r="D603" s="146" t="s">
        <v>230</v>
      </c>
      <c r="E603" s="159" t="s">
        <v>19</v>
      </c>
      <c r="F603" s="160" t="s">
        <v>83</v>
      </c>
      <c r="H603" s="161">
        <v>1</v>
      </c>
      <c r="I603" s="162"/>
      <c r="L603" s="158"/>
      <c r="M603" s="163"/>
      <c r="T603" s="164"/>
      <c r="AT603" s="159" t="s">
        <v>230</v>
      </c>
      <c r="AU603" s="159" t="s">
        <v>85</v>
      </c>
      <c r="AV603" s="13" t="s">
        <v>85</v>
      </c>
      <c r="AW603" s="13" t="s">
        <v>36</v>
      </c>
      <c r="AX603" s="13" t="s">
        <v>75</v>
      </c>
      <c r="AY603" s="159" t="s">
        <v>218</v>
      </c>
    </row>
    <row r="604" spans="2:65" s="14" customFormat="1" ht="11.25">
      <c r="B604" s="165"/>
      <c r="D604" s="146" t="s">
        <v>230</v>
      </c>
      <c r="E604" s="166" t="s">
        <v>3349</v>
      </c>
      <c r="F604" s="167" t="s">
        <v>235</v>
      </c>
      <c r="H604" s="168">
        <v>1</v>
      </c>
      <c r="I604" s="169"/>
      <c r="L604" s="165"/>
      <c r="M604" s="170"/>
      <c r="T604" s="171"/>
      <c r="AT604" s="166" t="s">
        <v>230</v>
      </c>
      <c r="AU604" s="166" t="s">
        <v>85</v>
      </c>
      <c r="AV604" s="14" t="s">
        <v>224</v>
      </c>
      <c r="AW604" s="14" t="s">
        <v>36</v>
      </c>
      <c r="AX604" s="14" t="s">
        <v>83</v>
      </c>
      <c r="AY604" s="166" t="s">
        <v>218</v>
      </c>
    </row>
    <row r="605" spans="2:65" s="1" customFormat="1" ht="16.5" customHeight="1">
      <c r="B605" s="33"/>
      <c r="C605" s="133" t="s">
        <v>1984</v>
      </c>
      <c r="D605" s="133" t="s">
        <v>220</v>
      </c>
      <c r="E605" s="134" t="s">
        <v>3728</v>
      </c>
      <c r="F605" s="135" t="s">
        <v>3729</v>
      </c>
      <c r="G605" s="136" t="s">
        <v>532</v>
      </c>
      <c r="H605" s="137">
        <v>1</v>
      </c>
      <c r="I605" s="138"/>
      <c r="J605" s="139">
        <f>ROUND(I605*H605,2)</f>
        <v>0</v>
      </c>
      <c r="K605" s="135" t="s">
        <v>223</v>
      </c>
      <c r="L605" s="33"/>
      <c r="M605" s="140" t="s">
        <v>19</v>
      </c>
      <c r="N605" s="141" t="s">
        <v>46</v>
      </c>
      <c r="P605" s="142">
        <f>O605*H605</f>
        <v>0</v>
      </c>
      <c r="Q605" s="142">
        <v>0.11045000000000001</v>
      </c>
      <c r="R605" s="142">
        <f>Q605*H605</f>
        <v>0.11045000000000001</v>
      </c>
      <c r="S605" s="142">
        <v>0</v>
      </c>
      <c r="T605" s="143">
        <f>S605*H605</f>
        <v>0</v>
      </c>
      <c r="AR605" s="144" t="s">
        <v>224</v>
      </c>
      <c r="AT605" s="144" t="s">
        <v>220</v>
      </c>
      <c r="AU605" s="144" t="s">
        <v>85</v>
      </c>
      <c r="AY605" s="18" t="s">
        <v>218</v>
      </c>
      <c r="BE605" s="145">
        <f>IF(N605="základní",J605,0)</f>
        <v>0</v>
      </c>
      <c r="BF605" s="145">
        <f>IF(N605="snížená",J605,0)</f>
        <v>0</v>
      </c>
      <c r="BG605" s="145">
        <f>IF(N605="zákl. přenesená",J605,0)</f>
        <v>0</v>
      </c>
      <c r="BH605" s="145">
        <f>IF(N605="sníž. přenesená",J605,0)</f>
        <v>0</v>
      </c>
      <c r="BI605" s="145">
        <f>IF(N605="nulová",J605,0)</f>
        <v>0</v>
      </c>
      <c r="BJ605" s="18" t="s">
        <v>83</v>
      </c>
      <c r="BK605" s="145">
        <f>ROUND(I605*H605,2)</f>
        <v>0</v>
      </c>
      <c r="BL605" s="18" t="s">
        <v>224</v>
      </c>
      <c r="BM605" s="144" t="s">
        <v>3730</v>
      </c>
    </row>
    <row r="606" spans="2:65" s="1" customFormat="1" ht="19.5">
      <c r="B606" s="33"/>
      <c r="D606" s="146" t="s">
        <v>226</v>
      </c>
      <c r="F606" s="147" t="s">
        <v>3731</v>
      </c>
      <c r="I606" s="148"/>
      <c r="L606" s="33"/>
      <c r="M606" s="149"/>
      <c r="T606" s="54"/>
      <c r="AT606" s="18" t="s">
        <v>226</v>
      </c>
      <c r="AU606" s="18" t="s">
        <v>85</v>
      </c>
    </row>
    <row r="607" spans="2:65" s="1" customFormat="1" ht="11.25">
      <c r="B607" s="33"/>
      <c r="D607" s="150" t="s">
        <v>228</v>
      </c>
      <c r="F607" s="151" t="s">
        <v>3732</v>
      </c>
      <c r="I607" s="148"/>
      <c r="L607" s="33"/>
      <c r="M607" s="149"/>
      <c r="T607" s="54"/>
      <c r="AT607" s="18" t="s">
        <v>228</v>
      </c>
      <c r="AU607" s="18" t="s">
        <v>85</v>
      </c>
    </row>
    <row r="608" spans="2:65" s="12" customFormat="1" ht="11.25">
      <c r="B608" s="152"/>
      <c r="D608" s="146" t="s">
        <v>230</v>
      </c>
      <c r="E608" s="153" t="s">
        <v>19</v>
      </c>
      <c r="F608" s="154" t="s">
        <v>3697</v>
      </c>
      <c r="H608" s="153" t="s">
        <v>19</v>
      </c>
      <c r="I608" s="155"/>
      <c r="L608" s="152"/>
      <c r="M608" s="156"/>
      <c r="T608" s="157"/>
      <c r="AT608" s="153" t="s">
        <v>230</v>
      </c>
      <c r="AU608" s="153" t="s">
        <v>85</v>
      </c>
      <c r="AV608" s="12" t="s">
        <v>83</v>
      </c>
      <c r="AW608" s="12" t="s">
        <v>36</v>
      </c>
      <c r="AX608" s="12" t="s">
        <v>75</v>
      </c>
      <c r="AY608" s="153" t="s">
        <v>218</v>
      </c>
    </row>
    <row r="609" spans="2:65" s="13" customFormat="1" ht="11.25">
      <c r="B609" s="158"/>
      <c r="D609" s="146" t="s">
        <v>230</v>
      </c>
      <c r="E609" s="159" t="s">
        <v>19</v>
      </c>
      <c r="F609" s="160" t="s">
        <v>83</v>
      </c>
      <c r="H609" s="161">
        <v>1</v>
      </c>
      <c r="I609" s="162"/>
      <c r="L609" s="158"/>
      <c r="M609" s="163"/>
      <c r="T609" s="164"/>
      <c r="AT609" s="159" t="s">
        <v>230</v>
      </c>
      <c r="AU609" s="159" t="s">
        <v>85</v>
      </c>
      <c r="AV609" s="13" t="s">
        <v>85</v>
      </c>
      <c r="AW609" s="13" t="s">
        <v>36</v>
      </c>
      <c r="AX609" s="13" t="s">
        <v>83</v>
      </c>
      <c r="AY609" s="159" t="s">
        <v>218</v>
      </c>
    </row>
    <row r="610" spans="2:65" s="1" customFormat="1" ht="16.5" customHeight="1">
      <c r="B610" s="33"/>
      <c r="C610" s="133" t="s">
        <v>1989</v>
      </c>
      <c r="D610" s="133" t="s">
        <v>220</v>
      </c>
      <c r="E610" s="134" t="s">
        <v>3733</v>
      </c>
      <c r="F610" s="135" t="s">
        <v>3734</v>
      </c>
      <c r="G610" s="136" t="s">
        <v>532</v>
      </c>
      <c r="H610" s="137">
        <v>1</v>
      </c>
      <c r="I610" s="138"/>
      <c r="J610" s="139">
        <f>ROUND(I610*H610,2)</f>
        <v>0</v>
      </c>
      <c r="K610" s="135" t="s">
        <v>223</v>
      </c>
      <c r="L610" s="33"/>
      <c r="M610" s="140" t="s">
        <v>19</v>
      </c>
      <c r="N610" s="141" t="s">
        <v>46</v>
      </c>
      <c r="P610" s="142">
        <f>O610*H610</f>
        <v>0</v>
      </c>
      <c r="Q610" s="142">
        <v>1.2120000000000001E-2</v>
      </c>
      <c r="R610" s="142">
        <f>Q610*H610</f>
        <v>1.2120000000000001E-2</v>
      </c>
      <c r="S610" s="142">
        <v>0</v>
      </c>
      <c r="T610" s="143">
        <f>S610*H610</f>
        <v>0</v>
      </c>
      <c r="AR610" s="144" t="s">
        <v>224</v>
      </c>
      <c r="AT610" s="144" t="s">
        <v>220</v>
      </c>
      <c r="AU610" s="144" t="s">
        <v>85</v>
      </c>
      <c r="AY610" s="18" t="s">
        <v>218</v>
      </c>
      <c r="BE610" s="145">
        <f>IF(N610="základní",J610,0)</f>
        <v>0</v>
      </c>
      <c r="BF610" s="145">
        <f>IF(N610="snížená",J610,0)</f>
        <v>0</v>
      </c>
      <c r="BG610" s="145">
        <f>IF(N610="zákl. přenesená",J610,0)</f>
        <v>0</v>
      </c>
      <c r="BH610" s="145">
        <f>IF(N610="sníž. přenesená",J610,0)</f>
        <v>0</v>
      </c>
      <c r="BI610" s="145">
        <f>IF(N610="nulová",J610,0)</f>
        <v>0</v>
      </c>
      <c r="BJ610" s="18" t="s">
        <v>83</v>
      </c>
      <c r="BK610" s="145">
        <f>ROUND(I610*H610,2)</f>
        <v>0</v>
      </c>
      <c r="BL610" s="18" t="s">
        <v>224</v>
      </c>
      <c r="BM610" s="144" t="s">
        <v>3735</v>
      </c>
    </row>
    <row r="611" spans="2:65" s="1" customFormat="1" ht="11.25">
      <c r="B611" s="33"/>
      <c r="D611" s="146" t="s">
        <v>226</v>
      </c>
      <c r="F611" s="147" t="s">
        <v>3736</v>
      </c>
      <c r="I611" s="148"/>
      <c r="L611" s="33"/>
      <c r="M611" s="149"/>
      <c r="T611" s="54"/>
      <c r="AT611" s="18" t="s">
        <v>226</v>
      </c>
      <c r="AU611" s="18" t="s">
        <v>85</v>
      </c>
    </row>
    <row r="612" spans="2:65" s="1" customFormat="1" ht="11.25">
      <c r="B612" s="33"/>
      <c r="D612" s="150" t="s">
        <v>228</v>
      </c>
      <c r="F612" s="151" t="s">
        <v>3737</v>
      </c>
      <c r="I612" s="148"/>
      <c r="L612" s="33"/>
      <c r="M612" s="149"/>
      <c r="T612" s="54"/>
      <c r="AT612" s="18" t="s">
        <v>228</v>
      </c>
      <c r="AU612" s="18" t="s">
        <v>85</v>
      </c>
    </row>
    <row r="613" spans="2:65" s="1" customFormat="1" ht="19.5">
      <c r="B613" s="33"/>
      <c r="D613" s="146" t="s">
        <v>276</v>
      </c>
      <c r="F613" s="175" t="s">
        <v>3738</v>
      </c>
      <c r="I613" s="148"/>
      <c r="L613" s="33"/>
      <c r="M613" s="149"/>
      <c r="T613" s="54"/>
      <c r="AT613" s="18" t="s">
        <v>276</v>
      </c>
      <c r="AU613" s="18" t="s">
        <v>85</v>
      </c>
    </row>
    <row r="614" spans="2:65" s="12" customFormat="1" ht="11.25">
      <c r="B614" s="152"/>
      <c r="D614" s="146" t="s">
        <v>230</v>
      </c>
      <c r="E614" s="153" t="s">
        <v>19</v>
      </c>
      <c r="F614" s="154" t="s">
        <v>3697</v>
      </c>
      <c r="H614" s="153" t="s">
        <v>19</v>
      </c>
      <c r="I614" s="155"/>
      <c r="L614" s="152"/>
      <c r="M614" s="156"/>
      <c r="T614" s="157"/>
      <c r="AT614" s="153" t="s">
        <v>230</v>
      </c>
      <c r="AU614" s="153" t="s">
        <v>85</v>
      </c>
      <c r="AV614" s="12" t="s">
        <v>83</v>
      </c>
      <c r="AW614" s="12" t="s">
        <v>36</v>
      </c>
      <c r="AX614" s="12" t="s">
        <v>75</v>
      </c>
      <c r="AY614" s="153" t="s">
        <v>218</v>
      </c>
    </row>
    <row r="615" spans="2:65" s="13" customFormat="1" ht="11.25">
      <c r="B615" s="158"/>
      <c r="D615" s="146" t="s">
        <v>230</v>
      </c>
      <c r="E615" s="159" t="s">
        <v>19</v>
      </c>
      <c r="F615" s="160" t="s">
        <v>83</v>
      </c>
      <c r="H615" s="161">
        <v>1</v>
      </c>
      <c r="I615" s="162"/>
      <c r="L615" s="158"/>
      <c r="M615" s="163"/>
      <c r="T615" s="164"/>
      <c r="AT615" s="159" t="s">
        <v>230</v>
      </c>
      <c r="AU615" s="159" t="s">
        <v>85</v>
      </c>
      <c r="AV615" s="13" t="s">
        <v>85</v>
      </c>
      <c r="AW615" s="13" t="s">
        <v>36</v>
      </c>
      <c r="AX615" s="13" t="s">
        <v>83</v>
      </c>
      <c r="AY615" s="159" t="s">
        <v>218</v>
      </c>
    </row>
    <row r="616" spans="2:65" s="1" customFormat="1" ht="21.75" customHeight="1">
      <c r="B616" s="33"/>
      <c r="C616" s="133" t="s">
        <v>1994</v>
      </c>
      <c r="D616" s="133" t="s">
        <v>220</v>
      </c>
      <c r="E616" s="134" t="s">
        <v>3739</v>
      </c>
      <c r="F616" s="135" t="s">
        <v>3740</v>
      </c>
      <c r="G616" s="136" t="s">
        <v>532</v>
      </c>
      <c r="H616" s="137">
        <v>1</v>
      </c>
      <c r="I616" s="138"/>
      <c r="J616" s="139">
        <f>ROUND(I616*H616,2)</f>
        <v>0</v>
      </c>
      <c r="K616" s="135" t="s">
        <v>223</v>
      </c>
      <c r="L616" s="33"/>
      <c r="M616" s="140" t="s">
        <v>19</v>
      </c>
      <c r="N616" s="141" t="s">
        <v>46</v>
      </c>
      <c r="P616" s="142">
        <f>O616*H616</f>
        <v>0</v>
      </c>
      <c r="Q616" s="142">
        <v>9.2920000000000003E-2</v>
      </c>
      <c r="R616" s="142">
        <f>Q616*H616</f>
        <v>9.2920000000000003E-2</v>
      </c>
      <c r="S616" s="142">
        <v>0</v>
      </c>
      <c r="T616" s="143">
        <f>S616*H616</f>
        <v>0</v>
      </c>
      <c r="AR616" s="144" t="s">
        <v>224</v>
      </c>
      <c r="AT616" s="144" t="s">
        <v>220</v>
      </c>
      <c r="AU616" s="144" t="s">
        <v>85</v>
      </c>
      <c r="AY616" s="18" t="s">
        <v>218</v>
      </c>
      <c r="BE616" s="145">
        <f>IF(N616="základní",J616,0)</f>
        <v>0</v>
      </c>
      <c r="BF616" s="145">
        <f>IF(N616="snížená",J616,0)</f>
        <v>0</v>
      </c>
      <c r="BG616" s="145">
        <f>IF(N616="zákl. přenesená",J616,0)</f>
        <v>0</v>
      </c>
      <c r="BH616" s="145">
        <f>IF(N616="sníž. přenesená",J616,0)</f>
        <v>0</v>
      </c>
      <c r="BI616" s="145">
        <f>IF(N616="nulová",J616,0)</f>
        <v>0</v>
      </c>
      <c r="BJ616" s="18" t="s">
        <v>83</v>
      </c>
      <c r="BK616" s="145">
        <f>ROUND(I616*H616,2)</f>
        <v>0</v>
      </c>
      <c r="BL616" s="18" t="s">
        <v>224</v>
      </c>
      <c r="BM616" s="144" t="s">
        <v>3741</v>
      </c>
    </row>
    <row r="617" spans="2:65" s="1" customFormat="1" ht="19.5">
      <c r="B617" s="33"/>
      <c r="D617" s="146" t="s">
        <v>226</v>
      </c>
      <c r="F617" s="147" t="s">
        <v>3742</v>
      </c>
      <c r="I617" s="148"/>
      <c r="L617" s="33"/>
      <c r="M617" s="149"/>
      <c r="T617" s="54"/>
      <c r="AT617" s="18" t="s">
        <v>226</v>
      </c>
      <c r="AU617" s="18" t="s">
        <v>85</v>
      </c>
    </row>
    <row r="618" spans="2:65" s="1" customFormat="1" ht="11.25">
      <c r="B618" s="33"/>
      <c r="D618" s="150" t="s">
        <v>228</v>
      </c>
      <c r="F618" s="151" t="s">
        <v>3743</v>
      </c>
      <c r="I618" s="148"/>
      <c r="L618" s="33"/>
      <c r="M618" s="149"/>
      <c r="T618" s="54"/>
      <c r="AT618" s="18" t="s">
        <v>228</v>
      </c>
      <c r="AU618" s="18" t="s">
        <v>85</v>
      </c>
    </row>
    <row r="619" spans="2:65" s="12" customFormat="1" ht="11.25">
      <c r="B619" s="152"/>
      <c r="D619" s="146" t="s">
        <v>230</v>
      </c>
      <c r="E619" s="153" t="s">
        <v>19</v>
      </c>
      <c r="F619" s="154" t="s">
        <v>3697</v>
      </c>
      <c r="H619" s="153" t="s">
        <v>19</v>
      </c>
      <c r="I619" s="155"/>
      <c r="L619" s="152"/>
      <c r="M619" s="156"/>
      <c r="T619" s="157"/>
      <c r="AT619" s="153" t="s">
        <v>230</v>
      </c>
      <c r="AU619" s="153" t="s">
        <v>85</v>
      </c>
      <c r="AV619" s="12" t="s">
        <v>83</v>
      </c>
      <c r="AW619" s="12" t="s">
        <v>36</v>
      </c>
      <c r="AX619" s="12" t="s">
        <v>75</v>
      </c>
      <c r="AY619" s="153" t="s">
        <v>218</v>
      </c>
    </row>
    <row r="620" spans="2:65" s="13" customFormat="1" ht="11.25">
      <c r="B620" s="158"/>
      <c r="D620" s="146" t="s">
        <v>230</v>
      </c>
      <c r="E620" s="159" t="s">
        <v>19</v>
      </c>
      <c r="F620" s="160" t="s">
        <v>83</v>
      </c>
      <c r="H620" s="161">
        <v>1</v>
      </c>
      <c r="I620" s="162"/>
      <c r="L620" s="158"/>
      <c r="M620" s="163"/>
      <c r="T620" s="164"/>
      <c r="AT620" s="159" t="s">
        <v>230</v>
      </c>
      <c r="AU620" s="159" t="s">
        <v>85</v>
      </c>
      <c r="AV620" s="13" t="s">
        <v>85</v>
      </c>
      <c r="AW620" s="13" t="s">
        <v>36</v>
      </c>
      <c r="AX620" s="13" t="s">
        <v>83</v>
      </c>
      <c r="AY620" s="159" t="s">
        <v>218</v>
      </c>
    </row>
    <row r="621" spans="2:65" s="1" customFormat="1" ht="16.5" customHeight="1">
      <c r="B621" s="33"/>
      <c r="C621" s="133" t="s">
        <v>2000</v>
      </c>
      <c r="D621" s="133" t="s">
        <v>220</v>
      </c>
      <c r="E621" s="134" t="s">
        <v>3744</v>
      </c>
      <c r="F621" s="135" t="s">
        <v>3745</v>
      </c>
      <c r="G621" s="136" t="s">
        <v>532</v>
      </c>
      <c r="H621" s="137">
        <v>1</v>
      </c>
      <c r="I621" s="138"/>
      <c r="J621" s="139">
        <f>ROUND(I621*H621,2)</f>
        <v>0</v>
      </c>
      <c r="K621" s="135" t="s">
        <v>19</v>
      </c>
      <c r="L621" s="33"/>
      <c r="M621" s="140" t="s">
        <v>19</v>
      </c>
      <c r="N621" s="141" t="s">
        <v>46</v>
      </c>
      <c r="P621" s="142">
        <f>O621*H621</f>
        <v>0</v>
      </c>
      <c r="Q621" s="142">
        <v>0</v>
      </c>
      <c r="R621" s="142">
        <f>Q621*H621</f>
        <v>0</v>
      </c>
      <c r="S621" s="142">
        <v>0</v>
      </c>
      <c r="T621" s="143">
        <f>S621*H621</f>
        <v>0</v>
      </c>
      <c r="AR621" s="144" t="s">
        <v>224</v>
      </c>
      <c r="AT621" s="144" t="s">
        <v>220</v>
      </c>
      <c r="AU621" s="144" t="s">
        <v>85</v>
      </c>
      <c r="AY621" s="18" t="s">
        <v>218</v>
      </c>
      <c r="BE621" s="145">
        <f>IF(N621="základní",J621,0)</f>
        <v>0</v>
      </c>
      <c r="BF621" s="145">
        <f>IF(N621="snížená",J621,0)</f>
        <v>0</v>
      </c>
      <c r="BG621" s="145">
        <f>IF(N621="zákl. přenesená",J621,0)</f>
        <v>0</v>
      </c>
      <c r="BH621" s="145">
        <f>IF(N621="sníž. přenesená",J621,0)</f>
        <v>0</v>
      </c>
      <c r="BI621" s="145">
        <f>IF(N621="nulová",J621,0)</f>
        <v>0</v>
      </c>
      <c r="BJ621" s="18" t="s">
        <v>83</v>
      </c>
      <c r="BK621" s="145">
        <f>ROUND(I621*H621,2)</f>
        <v>0</v>
      </c>
      <c r="BL621" s="18" t="s">
        <v>224</v>
      </c>
      <c r="BM621" s="144" t="s">
        <v>3746</v>
      </c>
    </row>
    <row r="622" spans="2:65" s="1" customFormat="1" ht="11.25">
      <c r="B622" s="33"/>
      <c r="D622" s="146" t="s">
        <v>226</v>
      </c>
      <c r="F622" s="147" t="s">
        <v>3745</v>
      </c>
      <c r="I622" s="148"/>
      <c r="L622" s="33"/>
      <c r="M622" s="149"/>
      <c r="T622" s="54"/>
      <c r="AT622" s="18" t="s">
        <v>226</v>
      </c>
      <c r="AU622" s="18" t="s">
        <v>85</v>
      </c>
    </row>
    <row r="623" spans="2:65" s="12" customFormat="1" ht="11.25">
      <c r="B623" s="152"/>
      <c r="D623" s="146" t="s">
        <v>230</v>
      </c>
      <c r="E623" s="153" t="s">
        <v>19</v>
      </c>
      <c r="F623" s="154" t="s">
        <v>3697</v>
      </c>
      <c r="H623" s="153" t="s">
        <v>19</v>
      </c>
      <c r="I623" s="155"/>
      <c r="L623" s="152"/>
      <c r="M623" s="156"/>
      <c r="T623" s="157"/>
      <c r="AT623" s="153" t="s">
        <v>230</v>
      </c>
      <c r="AU623" s="153" t="s">
        <v>85</v>
      </c>
      <c r="AV623" s="12" t="s">
        <v>83</v>
      </c>
      <c r="AW623" s="12" t="s">
        <v>36</v>
      </c>
      <c r="AX623" s="12" t="s">
        <v>75</v>
      </c>
      <c r="AY623" s="153" t="s">
        <v>218</v>
      </c>
    </row>
    <row r="624" spans="2:65" s="13" customFormat="1" ht="11.25">
      <c r="B624" s="158"/>
      <c r="D624" s="146" t="s">
        <v>230</v>
      </c>
      <c r="E624" s="159" t="s">
        <v>19</v>
      </c>
      <c r="F624" s="160" t="s">
        <v>83</v>
      </c>
      <c r="H624" s="161">
        <v>1</v>
      </c>
      <c r="I624" s="162"/>
      <c r="L624" s="158"/>
      <c r="M624" s="163"/>
      <c r="T624" s="164"/>
      <c r="AT624" s="159" t="s">
        <v>230</v>
      </c>
      <c r="AU624" s="159" t="s">
        <v>85</v>
      </c>
      <c r="AV624" s="13" t="s">
        <v>85</v>
      </c>
      <c r="AW624" s="13" t="s">
        <v>36</v>
      </c>
      <c r="AX624" s="13" t="s">
        <v>83</v>
      </c>
      <c r="AY624" s="159" t="s">
        <v>218</v>
      </c>
    </row>
    <row r="625" spans="2:65" s="1" customFormat="1" ht="16.5" customHeight="1">
      <c r="B625" s="33"/>
      <c r="C625" s="133" t="s">
        <v>2006</v>
      </c>
      <c r="D625" s="133" t="s">
        <v>220</v>
      </c>
      <c r="E625" s="134" t="s">
        <v>3747</v>
      </c>
      <c r="F625" s="135" t="s">
        <v>3748</v>
      </c>
      <c r="G625" s="136" t="s">
        <v>532</v>
      </c>
      <c r="H625" s="137">
        <v>1</v>
      </c>
      <c r="I625" s="138"/>
      <c r="J625" s="139">
        <f>ROUND(I625*H625,2)</f>
        <v>0</v>
      </c>
      <c r="K625" s="135" t="s">
        <v>19</v>
      </c>
      <c r="L625" s="33"/>
      <c r="M625" s="140" t="s">
        <v>19</v>
      </c>
      <c r="N625" s="141" t="s">
        <v>46</v>
      </c>
      <c r="P625" s="142">
        <f>O625*H625</f>
        <v>0</v>
      </c>
      <c r="Q625" s="142">
        <v>0</v>
      </c>
      <c r="R625" s="142">
        <f>Q625*H625</f>
        <v>0</v>
      </c>
      <c r="S625" s="142">
        <v>0</v>
      </c>
      <c r="T625" s="143">
        <f>S625*H625</f>
        <v>0</v>
      </c>
      <c r="AR625" s="144" t="s">
        <v>224</v>
      </c>
      <c r="AT625" s="144" t="s">
        <v>220</v>
      </c>
      <c r="AU625" s="144" t="s">
        <v>85</v>
      </c>
      <c r="AY625" s="18" t="s">
        <v>218</v>
      </c>
      <c r="BE625" s="145">
        <f>IF(N625="základní",J625,0)</f>
        <v>0</v>
      </c>
      <c r="BF625" s="145">
        <f>IF(N625="snížená",J625,0)</f>
        <v>0</v>
      </c>
      <c r="BG625" s="145">
        <f>IF(N625="zákl. přenesená",J625,0)</f>
        <v>0</v>
      </c>
      <c r="BH625" s="145">
        <f>IF(N625="sníž. přenesená",J625,0)</f>
        <v>0</v>
      </c>
      <c r="BI625" s="145">
        <f>IF(N625="nulová",J625,0)</f>
        <v>0</v>
      </c>
      <c r="BJ625" s="18" t="s">
        <v>83</v>
      </c>
      <c r="BK625" s="145">
        <f>ROUND(I625*H625,2)</f>
        <v>0</v>
      </c>
      <c r="BL625" s="18" t="s">
        <v>224</v>
      </c>
      <c r="BM625" s="144" t="s">
        <v>3749</v>
      </c>
    </row>
    <row r="626" spans="2:65" s="1" customFormat="1" ht="11.25">
      <c r="B626" s="33"/>
      <c r="D626" s="146" t="s">
        <v>226</v>
      </c>
      <c r="F626" s="147" t="s">
        <v>3748</v>
      </c>
      <c r="I626" s="148"/>
      <c r="L626" s="33"/>
      <c r="M626" s="149"/>
      <c r="T626" s="54"/>
      <c r="AT626" s="18" t="s">
        <v>226</v>
      </c>
      <c r="AU626" s="18" t="s">
        <v>85</v>
      </c>
    </row>
    <row r="627" spans="2:65" s="12" customFormat="1" ht="11.25">
      <c r="B627" s="152"/>
      <c r="D627" s="146" t="s">
        <v>230</v>
      </c>
      <c r="E627" s="153" t="s">
        <v>19</v>
      </c>
      <c r="F627" s="154" t="s">
        <v>3697</v>
      </c>
      <c r="H627" s="153" t="s">
        <v>19</v>
      </c>
      <c r="I627" s="155"/>
      <c r="L627" s="152"/>
      <c r="M627" s="156"/>
      <c r="T627" s="157"/>
      <c r="AT627" s="153" t="s">
        <v>230</v>
      </c>
      <c r="AU627" s="153" t="s">
        <v>85</v>
      </c>
      <c r="AV627" s="12" t="s">
        <v>83</v>
      </c>
      <c r="AW627" s="12" t="s">
        <v>36</v>
      </c>
      <c r="AX627" s="12" t="s">
        <v>75</v>
      </c>
      <c r="AY627" s="153" t="s">
        <v>218</v>
      </c>
    </row>
    <row r="628" spans="2:65" s="13" customFormat="1" ht="11.25">
      <c r="B628" s="158"/>
      <c r="D628" s="146" t="s">
        <v>230</v>
      </c>
      <c r="E628" s="159" t="s">
        <v>19</v>
      </c>
      <c r="F628" s="160" t="s">
        <v>83</v>
      </c>
      <c r="H628" s="161">
        <v>1</v>
      </c>
      <c r="I628" s="162"/>
      <c r="L628" s="158"/>
      <c r="M628" s="163"/>
      <c r="T628" s="164"/>
      <c r="AT628" s="159" t="s">
        <v>230</v>
      </c>
      <c r="AU628" s="159" t="s">
        <v>85</v>
      </c>
      <c r="AV628" s="13" t="s">
        <v>85</v>
      </c>
      <c r="AW628" s="13" t="s">
        <v>36</v>
      </c>
      <c r="AX628" s="13" t="s">
        <v>83</v>
      </c>
      <c r="AY628" s="159" t="s">
        <v>218</v>
      </c>
    </row>
    <row r="629" spans="2:65" s="1" customFormat="1" ht="16.5" customHeight="1">
      <c r="B629" s="33"/>
      <c r="C629" s="133" t="s">
        <v>2011</v>
      </c>
      <c r="D629" s="133" t="s">
        <v>220</v>
      </c>
      <c r="E629" s="134" t="s">
        <v>3750</v>
      </c>
      <c r="F629" s="135" t="s">
        <v>3751</v>
      </c>
      <c r="G629" s="136" t="s">
        <v>532</v>
      </c>
      <c r="H629" s="137">
        <v>1</v>
      </c>
      <c r="I629" s="138"/>
      <c r="J629" s="139">
        <f>ROUND(I629*H629,2)</f>
        <v>0</v>
      </c>
      <c r="K629" s="135" t="s">
        <v>223</v>
      </c>
      <c r="L629" s="33"/>
      <c r="M629" s="140" t="s">
        <v>19</v>
      </c>
      <c r="N629" s="141" t="s">
        <v>46</v>
      </c>
      <c r="P629" s="142">
        <f>O629*H629</f>
        <v>0</v>
      </c>
      <c r="Q629" s="142">
        <v>0</v>
      </c>
      <c r="R629" s="142">
        <f>Q629*H629</f>
        <v>0</v>
      </c>
      <c r="S629" s="142">
        <v>0.1</v>
      </c>
      <c r="T629" s="143">
        <f>S629*H629</f>
        <v>0.1</v>
      </c>
      <c r="AR629" s="144" t="s">
        <v>224</v>
      </c>
      <c r="AT629" s="144" t="s">
        <v>220</v>
      </c>
      <c r="AU629" s="144" t="s">
        <v>85</v>
      </c>
      <c r="AY629" s="18" t="s">
        <v>218</v>
      </c>
      <c r="BE629" s="145">
        <f>IF(N629="základní",J629,0)</f>
        <v>0</v>
      </c>
      <c r="BF629" s="145">
        <f>IF(N629="snížená",J629,0)</f>
        <v>0</v>
      </c>
      <c r="BG629" s="145">
        <f>IF(N629="zákl. přenesená",J629,0)</f>
        <v>0</v>
      </c>
      <c r="BH629" s="145">
        <f>IF(N629="sníž. přenesená",J629,0)</f>
        <v>0</v>
      </c>
      <c r="BI629" s="145">
        <f>IF(N629="nulová",J629,0)</f>
        <v>0</v>
      </c>
      <c r="BJ629" s="18" t="s">
        <v>83</v>
      </c>
      <c r="BK629" s="145">
        <f>ROUND(I629*H629,2)</f>
        <v>0</v>
      </c>
      <c r="BL629" s="18" t="s">
        <v>224</v>
      </c>
      <c r="BM629" s="144" t="s">
        <v>3752</v>
      </c>
    </row>
    <row r="630" spans="2:65" s="1" customFormat="1" ht="11.25">
      <c r="B630" s="33"/>
      <c r="D630" s="146" t="s">
        <v>226</v>
      </c>
      <c r="F630" s="147" t="s">
        <v>3753</v>
      </c>
      <c r="I630" s="148"/>
      <c r="L630" s="33"/>
      <c r="M630" s="149"/>
      <c r="T630" s="54"/>
      <c r="AT630" s="18" t="s">
        <v>226</v>
      </c>
      <c r="AU630" s="18" t="s">
        <v>85</v>
      </c>
    </row>
    <row r="631" spans="2:65" s="1" customFormat="1" ht="11.25">
      <c r="B631" s="33"/>
      <c r="D631" s="150" t="s">
        <v>228</v>
      </c>
      <c r="F631" s="151" t="s">
        <v>3754</v>
      </c>
      <c r="I631" s="148"/>
      <c r="L631" s="33"/>
      <c r="M631" s="149"/>
      <c r="T631" s="54"/>
      <c r="AT631" s="18" t="s">
        <v>228</v>
      </c>
      <c r="AU631" s="18" t="s">
        <v>85</v>
      </c>
    </row>
    <row r="632" spans="2:65" s="12" customFormat="1" ht="11.25">
      <c r="B632" s="152"/>
      <c r="D632" s="146" t="s">
        <v>230</v>
      </c>
      <c r="E632" s="153" t="s">
        <v>19</v>
      </c>
      <c r="F632" s="154" t="s">
        <v>3509</v>
      </c>
      <c r="H632" s="153" t="s">
        <v>19</v>
      </c>
      <c r="I632" s="155"/>
      <c r="L632" s="152"/>
      <c r="M632" s="156"/>
      <c r="T632" s="157"/>
      <c r="AT632" s="153" t="s">
        <v>230</v>
      </c>
      <c r="AU632" s="153" t="s">
        <v>85</v>
      </c>
      <c r="AV632" s="12" t="s">
        <v>83</v>
      </c>
      <c r="AW632" s="12" t="s">
        <v>36</v>
      </c>
      <c r="AX632" s="12" t="s">
        <v>75</v>
      </c>
      <c r="AY632" s="153" t="s">
        <v>218</v>
      </c>
    </row>
    <row r="633" spans="2:65" s="13" customFormat="1" ht="11.25">
      <c r="B633" s="158"/>
      <c r="D633" s="146" t="s">
        <v>230</v>
      </c>
      <c r="E633" s="159" t="s">
        <v>19</v>
      </c>
      <c r="F633" s="160" t="s">
        <v>3755</v>
      </c>
      <c r="H633" s="161">
        <v>1</v>
      </c>
      <c r="I633" s="162"/>
      <c r="L633" s="158"/>
      <c r="M633" s="163"/>
      <c r="T633" s="164"/>
      <c r="AT633" s="159" t="s">
        <v>230</v>
      </c>
      <c r="AU633" s="159" t="s">
        <v>85</v>
      </c>
      <c r="AV633" s="13" t="s">
        <v>85</v>
      </c>
      <c r="AW633" s="13" t="s">
        <v>36</v>
      </c>
      <c r="AX633" s="13" t="s">
        <v>83</v>
      </c>
      <c r="AY633" s="159" t="s">
        <v>218</v>
      </c>
    </row>
    <row r="634" spans="2:65" s="1" customFormat="1" ht="16.5" customHeight="1">
      <c r="B634" s="33"/>
      <c r="C634" s="133" t="s">
        <v>2019</v>
      </c>
      <c r="D634" s="133" t="s">
        <v>220</v>
      </c>
      <c r="E634" s="134" t="s">
        <v>3756</v>
      </c>
      <c r="F634" s="135" t="s">
        <v>3757</v>
      </c>
      <c r="G634" s="136" t="s">
        <v>532</v>
      </c>
      <c r="H634" s="137">
        <v>1</v>
      </c>
      <c r="I634" s="138"/>
      <c r="J634" s="139">
        <f>ROUND(I634*H634,2)</f>
        <v>0</v>
      </c>
      <c r="K634" s="135" t="s">
        <v>19</v>
      </c>
      <c r="L634" s="33"/>
      <c r="M634" s="140" t="s">
        <v>19</v>
      </c>
      <c r="N634" s="141" t="s">
        <v>46</v>
      </c>
      <c r="P634" s="142">
        <f>O634*H634</f>
        <v>0</v>
      </c>
      <c r="Q634" s="142">
        <v>0</v>
      </c>
      <c r="R634" s="142">
        <f>Q634*H634</f>
        <v>0</v>
      </c>
      <c r="S634" s="142">
        <v>0.1</v>
      </c>
      <c r="T634" s="143">
        <f>S634*H634</f>
        <v>0.1</v>
      </c>
      <c r="AR634" s="144" t="s">
        <v>224</v>
      </c>
      <c r="AT634" s="144" t="s">
        <v>220</v>
      </c>
      <c r="AU634" s="144" t="s">
        <v>85</v>
      </c>
      <c r="AY634" s="18" t="s">
        <v>218</v>
      </c>
      <c r="BE634" s="145">
        <f>IF(N634="základní",J634,0)</f>
        <v>0</v>
      </c>
      <c r="BF634" s="145">
        <f>IF(N634="snížená",J634,0)</f>
        <v>0</v>
      </c>
      <c r="BG634" s="145">
        <f>IF(N634="zákl. přenesená",J634,0)</f>
        <v>0</v>
      </c>
      <c r="BH634" s="145">
        <f>IF(N634="sníž. přenesená",J634,0)</f>
        <v>0</v>
      </c>
      <c r="BI634" s="145">
        <f>IF(N634="nulová",J634,0)</f>
        <v>0</v>
      </c>
      <c r="BJ634" s="18" t="s">
        <v>83</v>
      </c>
      <c r="BK634" s="145">
        <f>ROUND(I634*H634,2)</f>
        <v>0</v>
      </c>
      <c r="BL634" s="18" t="s">
        <v>224</v>
      </c>
      <c r="BM634" s="144" t="s">
        <v>3758</v>
      </c>
    </row>
    <row r="635" spans="2:65" s="1" customFormat="1" ht="11.25">
      <c r="B635" s="33"/>
      <c r="D635" s="146" t="s">
        <v>226</v>
      </c>
      <c r="F635" s="147" t="s">
        <v>3759</v>
      </c>
      <c r="I635" s="148"/>
      <c r="L635" s="33"/>
      <c r="M635" s="149"/>
      <c r="T635" s="54"/>
      <c r="AT635" s="18" t="s">
        <v>226</v>
      </c>
      <c r="AU635" s="18" t="s">
        <v>85</v>
      </c>
    </row>
    <row r="636" spans="2:65" s="12" customFormat="1" ht="11.25">
      <c r="B636" s="152"/>
      <c r="D636" s="146" t="s">
        <v>230</v>
      </c>
      <c r="E636" s="153" t="s">
        <v>19</v>
      </c>
      <c r="F636" s="154" t="s">
        <v>3509</v>
      </c>
      <c r="H636" s="153" t="s">
        <v>19</v>
      </c>
      <c r="I636" s="155"/>
      <c r="L636" s="152"/>
      <c r="M636" s="156"/>
      <c r="T636" s="157"/>
      <c r="AT636" s="153" t="s">
        <v>230</v>
      </c>
      <c r="AU636" s="153" t="s">
        <v>85</v>
      </c>
      <c r="AV636" s="12" t="s">
        <v>83</v>
      </c>
      <c r="AW636" s="12" t="s">
        <v>36</v>
      </c>
      <c r="AX636" s="12" t="s">
        <v>75</v>
      </c>
      <c r="AY636" s="153" t="s">
        <v>218</v>
      </c>
    </row>
    <row r="637" spans="2:65" s="13" customFormat="1" ht="11.25">
      <c r="B637" s="158"/>
      <c r="D637" s="146" t="s">
        <v>230</v>
      </c>
      <c r="E637" s="159" t="s">
        <v>19</v>
      </c>
      <c r="F637" s="160" t="s">
        <v>3701</v>
      </c>
      <c r="H637" s="161">
        <v>1</v>
      </c>
      <c r="I637" s="162"/>
      <c r="L637" s="158"/>
      <c r="M637" s="163"/>
      <c r="T637" s="164"/>
      <c r="AT637" s="159" t="s">
        <v>230</v>
      </c>
      <c r="AU637" s="159" t="s">
        <v>85</v>
      </c>
      <c r="AV637" s="13" t="s">
        <v>85</v>
      </c>
      <c r="AW637" s="13" t="s">
        <v>36</v>
      </c>
      <c r="AX637" s="13" t="s">
        <v>83</v>
      </c>
      <c r="AY637" s="159" t="s">
        <v>218</v>
      </c>
    </row>
    <row r="638" spans="2:65" s="1" customFormat="1" ht="16.5" customHeight="1">
      <c r="B638" s="33"/>
      <c r="C638" s="133" t="s">
        <v>2024</v>
      </c>
      <c r="D638" s="133" t="s">
        <v>220</v>
      </c>
      <c r="E638" s="134" t="s">
        <v>3760</v>
      </c>
      <c r="F638" s="135" t="s">
        <v>3761</v>
      </c>
      <c r="G638" s="136" t="s">
        <v>532</v>
      </c>
      <c r="H638" s="137">
        <v>2</v>
      </c>
      <c r="I638" s="138"/>
      <c r="J638" s="139">
        <f>ROUND(I638*H638,2)</f>
        <v>0</v>
      </c>
      <c r="K638" s="135" t="s">
        <v>223</v>
      </c>
      <c r="L638" s="33"/>
      <c r="M638" s="140" t="s">
        <v>19</v>
      </c>
      <c r="N638" s="141" t="s">
        <v>46</v>
      </c>
      <c r="P638" s="142">
        <f>O638*H638</f>
        <v>0</v>
      </c>
      <c r="Q638" s="142">
        <v>7.0200000000000002E-3</v>
      </c>
      <c r="R638" s="142">
        <f>Q638*H638</f>
        <v>1.404E-2</v>
      </c>
      <c r="S638" s="142">
        <v>0</v>
      </c>
      <c r="T638" s="143">
        <f>S638*H638</f>
        <v>0</v>
      </c>
      <c r="AR638" s="144" t="s">
        <v>224</v>
      </c>
      <c r="AT638" s="144" t="s">
        <v>220</v>
      </c>
      <c r="AU638" s="144" t="s">
        <v>85</v>
      </c>
      <c r="AY638" s="18" t="s">
        <v>218</v>
      </c>
      <c r="BE638" s="145">
        <f>IF(N638="základní",J638,0)</f>
        <v>0</v>
      </c>
      <c r="BF638" s="145">
        <f>IF(N638="snížená",J638,0)</f>
        <v>0</v>
      </c>
      <c r="BG638" s="145">
        <f>IF(N638="zákl. přenesená",J638,0)</f>
        <v>0</v>
      </c>
      <c r="BH638" s="145">
        <f>IF(N638="sníž. přenesená",J638,0)</f>
        <v>0</v>
      </c>
      <c r="BI638" s="145">
        <f>IF(N638="nulová",J638,0)</f>
        <v>0</v>
      </c>
      <c r="BJ638" s="18" t="s">
        <v>83</v>
      </c>
      <c r="BK638" s="145">
        <f>ROUND(I638*H638,2)</f>
        <v>0</v>
      </c>
      <c r="BL638" s="18" t="s">
        <v>224</v>
      </c>
      <c r="BM638" s="144" t="s">
        <v>3762</v>
      </c>
    </row>
    <row r="639" spans="2:65" s="1" customFormat="1" ht="11.25">
      <c r="B639" s="33"/>
      <c r="D639" s="146" t="s">
        <v>226</v>
      </c>
      <c r="F639" s="147" t="s">
        <v>3763</v>
      </c>
      <c r="I639" s="148"/>
      <c r="L639" s="33"/>
      <c r="M639" s="149"/>
      <c r="T639" s="54"/>
      <c r="AT639" s="18" t="s">
        <v>226</v>
      </c>
      <c r="AU639" s="18" t="s">
        <v>85</v>
      </c>
    </row>
    <row r="640" spans="2:65" s="1" customFormat="1" ht="11.25">
      <c r="B640" s="33"/>
      <c r="D640" s="150" t="s">
        <v>228</v>
      </c>
      <c r="F640" s="151" t="s">
        <v>3764</v>
      </c>
      <c r="I640" s="148"/>
      <c r="L640" s="33"/>
      <c r="M640" s="149"/>
      <c r="T640" s="54"/>
      <c r="AT640" s="18" t="s">
        <v>228</v>
      </c>
      <c r="AU640" s="18" t="s">
        <v>85</v>
      </c>
    </row>
    <row r="641" spans="2:65" s="12" customFormat="1" ht="11.25">
      <c r="B641" s="152"/>
      <c r="D641" s="146" t="s">
        <v>230</v>
      </c>
      <c r="E641" s="153" t="s">
        <v>19</v>
      </c>
      <c r="F641" s="154" t="s">
        <v>3724</v>
      </c>
      <c r="H641" s="153" t="s">
        <v>19</v>
      </c>
      <c r="I641" s="155"/>
      <c r="L641" s="152"/>
      <c r="M641" s="156"/>
      <c r="T641" s="157"/>
      <c r="AT641" s="153" t="s">
        <v>230</v>
      </c>
      <c r="AU641" s="153" t="s">
        <v>85</v>
      </c>
      <c r="AV641" s="12" t="s">
        <v>83</v>
      </c>
      <c r="AW641" s="12" t="s">
        <v>36</v>
      </c>
      <c r="AX641" s="12" t="s">
        <v>75</v>
      </c>
      <c r="AY641" s="153" t="s">
        <v>218</v>
      </c>
    </row>
    <row r="642" spans="2:65" s="13" customFormat="1" ht="11.25">
      <c r="B642" s="158"/>
      <c r="D642" s="146" t="s">
        <v>230</v>
      </c>
      <c r="E642" s="159" t="s">
        <v>19</v>
      </c>
      <c r="F642" s="160" t="s">
        <v>83</v>
      </c>
      <c r="H642" s="161">
        <v>1</v>
      </c>
      <c r="I642" s="162"/>
      <c r="L642" s="158"/>
      <c r="M642" s="163"/>
      <c r="T642" s="164"/>
      <c r="AT642" s="159" t="s">
        <v>230</v>
      </c>
      <c r="AU642" s="159" t="s">
        <v>85</v>
      </c>
      <c r="AV642" s="13" t="s">
        <v>85</v>
      </c>
      <c r="AW642" s="13" t="s">
        <v>36</v>
      </c>
      <c r="AX642" s="13" t="s">
        <v>75</v>
      </c>
      <c r="AY642" s="159" t="s">
        <v>218</v>
      </c>
    </row>
    <row r="643" spans="2:65" s="15" customFormat="1" ht="11.25">
      <c r="B643" s="179"/>
      <c r="D643" s="146" t="s">
        <v>230</v>
      </c>
      <c r="E643" s="180" t="s">
        <v>3363</v>
      </c>
      <c r="F643" s="181" t="s">
        <v>623</v>
      </c>
      <c r="H643" s="182">
        <v>1</v>
      </c>
      <c r="I643" s="183"/>
      <c r="L643" s="179"/>
      <c r="M643" s="184"/>
      <c r="T643" s="185"/>
      <c r="AT643" s="180" t="s">
        <v>230</v>
      </c>
      <c r="AU643" s="180" t="s">
        <v>85</v>
      </c>
      <c r="AV643" s="15" t="s">
        <v>110</v>
      </c>
      <c r="AW643" s="15" t="s">
        <v>36</v>
      </c>
      <c r="AX643" s="15" t="s">
        <v>75</v>
      </c>
      <c r="AY643" s="180" t="s">
        <v>218</v>
      </c>
    </row>
    <row r="644" spans="2:65" s="13" customFormat="1" ht="11.25">
      <c r="B644" s="158"/>
      <c r="D644" s="146" t="s">
        <v>230</v>
      </c>
      <c r="E644" s="159" t="s">
        <v>19</v>
      </c>
      <c r="F644" s="160" t="s">
        <v>3765</v>
      </c>
      <c r="H644" s="161">
        <v>1</v>
      </c>
      <c r="I644" s="162"/>
      <c r="L644" s="158"/>
      <c r="M644" s="163"/>
      <c r="T644" s="164"/>
      <c r="AT644" s="159" t="s">
        <v>230</v>
      </c>
      <c r="AU644" s="159" t="s">
        <v>85</v>
      </c>
      <c r="AV644" s="13" t="s">
        <v>85</v>
      </c>
      <c r="AW644" s="13" t="s">
        <v>36</v>
      </c>
      <c r="AX644" s="13" t="s">
        <v>75</v>
      </c>
      <c r="AY644" s="159" t="s">
        <v>218</v>
      </c>
    </row>
    <row r="645" spans="2:65" s="14" customFormat="1" ht="11.25">
      <c r="B645" s="165"/>
      <c r="D645" s="146" t="s">
        <v>230</v>
      </c>
      <c r="E645" s="166" t="s">
        <v>19</v>
      </c>
      <c r="F645" s="167" t="s">
        <v>235</v>
      </c>
      <c r="H645" s="168">
        <v>2</v>
      </c>
      <c r="I645" s="169"/>
      <c r="L645" s="165"/>
      <c r="M645" s="170"/>
      <c r="T645" s="171"/>
      <c r="AT645" s="166" t="s">
        <v>230</v>
      </c>
      <c r="AU645" s="166" t="s">
        <v>85</v>
      </c>
      <c r="AV645" s="14" t="s">
        <v>224</v>
      </c>
      <c r="AW645" s="14" t="s">
        <v>36</v>
      </c>
      <c r="AX645" s="14" t="s">
        <v>83</v>
      </c>
      <c r="AY645" s="166" t="s">
        <v>218</v>
      </c>
    </row>
    <row r="646" spans="2:65" s="1" customFormat="1" ht="16.5" customHeight="1">
      <c r="B646" s="33"/>
      <c r="C646" s="186" t="s">
        <v>2029</v>
      </c>
      <c r="D646" s="186" t="s">
        <v>638</v>
      </c>
      <c r="E646" s="187" t="s">
        <v>3766</v>
      </c>
      <c r="F646" s="188" t="s">
        <v>3767</v>
      </c>
      <c r="G646" s="189" t="s">
        <v>532</v>
      </c>
      <c r="H646" s="190">
        <v>1</v>
      </c>
      <c r="I646" s="191"/>
      <c r="J646" s="192">
        <f>ROUND(I646*H646,2)</f>
        <v>0</v>
      </c>
      <c r="K646" s="188" t="s">
        <v>223</v>
      </c>
      <c r="L646" s="193"/>
      <c r="M646" s="194" t="s">
        <v>19</v>
      </c>
      <c r="N646" s="195" t="s">
        <v>46</v>
      </c>
      <c r="P646" s="142">
        <f>O646*H646</f>
        <v>0</v>
      </c>
      <c r="Q646" s="142">
        <v>0.12</v>
      </c>
      <c r="R646" s="142">
        <f>Q646*H646</f>
        <v>0.12</v>
      </c>
      <c r="S646" s="142">
        <v>0</v>
      </c>
      <c r="T646" s="143">
        <f>S646*H646</f>
        <v>0</v>
      </c>
      <c r="AR646" s="144" t="s">
        <v>301</v>
      </c>
      <c r="AT646" s="144" t="s">
        <v>638</v>
      </c>
      <c r="AU646" s="144" t="s">
        <v>85</v>
      </c>
      <c r="AY646" s="18" t="s">
        <v>218</v>
      </c>
      <c r="BE646" s="145">
        <f>IF(N646="základní",J646,0)</f>
        <v>0</v>
      </c>
      <c r="BF646" s="145">
        <f>IF(N646="snížená",J646,0)</f>
        <v>0</v>
      </c>
      <c r="BG646" s="145">
        <f>IF(N646="zákl. přenesená",J646,0)</f>
        <v>0</v>
      </c>
      <c r="BH646" s="145">
        <f>IF(N646="sníž. přenesená",J646,0)</f>
        <v>0</v>
      </c>
      <c r="BI646" s="145">
        <f>IF(N646="nulová",J646,0)</f>
        <v>0</v>
      </c>
      <c r="BJ646" s="18" t="s">
        <v>83</v>
      </c>
      <c r="BK646" s="145">
        <f>ROUND(I646*H646,2)</f>
        <v>0</v>
      </c>
      <c r="BL646" s="18" t="s">
        <v>224</v>
      </c>
      <c r="BM646" s="144" t="s">
        <v>3768</v>
      </c>
    </row>
    <row r="647" spans="2:65" s="1" customFormat="1" ht="11.25">
      <c r="B647" s="33"/>
      <c r="D647" s="146" t="s">
        <v>226</v>
      </c>
      <c r="F647" s="147" t="s">
        <v>3767</v>
      </c>
      <c r="I647" s="148"/>
      <c r="L647" s="33"/>
      <c r="M647" s="149"/>
      <c r="T647" s="54"/>
      <c r="AT647" s="18" t="s">
        <v>226</v>
      </c>
      <c r="AU647" s="18" t="s">
        <v>85</v>
      </c>
    </row>
    <row r="648" spans="2:65" s="13" customFormat="1" ht="11.25">
      <c r="B648" s="158"/>
      <c r="D648" s="146" t="s">
        <v>230</v>
      </c>
      <c r="E648" s="159" t="s">
        <v>19</v>
      </c>
      <c r="F648" s="160" t="s">
        <v>3363</v>
      </c>
      <c r="H648" s="161">
        <v>1</v>
      </c>
      <c r="I648" s="162"/>
      <c r="L648" s="158"/>
      <c r="M648" s="163"/>
      <c r="T648" s="164"/>
      <c r="AT648" s="159" t="s">
        <v>230</v>
      </c>
      <c r="AU648" s="159" t="s">
        <v>85</v>
      </c>
      <c r="AV648" s="13" t="s">
        <v>85</v>
      </c>
      <c r="AW648" s="13" t="s">
        <v>36</v>
      </c>
      <c r="AX648" s="13" t="s">
        <v>83</v>
      </c>
      <c r="AY648" s="159" t="s">
        <v>218</v>
      </c>
    </row>
    <row r="649" spans="2:65" s="1" customFormat="1" ht="11.25">
      <c r="B649" s="33"/>
      <c r="D649" s="146" t="s">
        <v>247</v>
      </c>
      <c r="F649" s="172" t="s">
        <v>3769</v>
      </c>
      <c r="L649" s="33"/>
      <c r="M649" s="149"/>
      <c r="T649" s="54"/>
      <c r="AU649" s="18" t="s">
        <v>85</v>
      </c>
    </row>
    <row r="650" spans="2:65" s="1" customFormat="1" ht="11.25">
      <c r="B650" s="33"/>
      <c r="D650" s="146" t="s">
        <v>247</v>
      </c>
      <c r="F650" s="173" t="s">
        <v>3724</v>
      </c>
      <c r="H650" s="174">
        <v>0</v>
      </c>
      <c r="L650" s="33"/>
      <c r="M650" s="149"/>
      <c r="T650" s="54"/>
      <c r="AU650" s="18" t="s">
        <v>85</v>
      </c>
    </row>
    <row r="651" spans="2:65" s="1" customFormat="1" ht="11.25">
      <c r="B651" s="33"/>
      <c r="D651" s="146" t="s">
        <v>247</v>
      </c>
      <c r="F651" s="173" t="s">
        <v>83</v>
      </c>
      <c r="H651" s="174">
        <v>1</v>
      </c>
      <c r="L651" s="33"/>
      <c r="M651" s="149"/>
      <c r="T651" s="54"/>
      <c r="AU651" s="18" t="s">
        <v>85</v>
      </c>
    </row>
    <row r="652" spans="2:65" s="1" customFormat="1" ht="11.25">
      <c r="B652" s="33"/>
      <c r="D652" s="146" t="s">
        <v>247</v>
      </c>
      <c r="F652" s="173" t="s">
        <v>623</v>
      </c>
      <c r="H652" s="174">
        <v>1</v>
      </c>
      <c r="L652" s="33"/>
      <c r="M652" s="149"/>
      <c r="T652" s="54"/>
      <c r="AU652" s="18" t="s">
        <v>85</v>
      </c>
    </row>
    <row r="653" spans="2:65" s="1" customFormat="1" ht="16.5" customHeight="1">
      <c r="B653" s="33"/>
      <c r="C653" s="133" t="s">
        <v>2038</v>
      </c>
      <c r="D653" s="133" t="s">
        <v>220</v>
      </c>
      <c r="E653" s="134" t="s">
        <v>3770</v>
      </c>
      <c r="F653" s="135" t="s">
        <v>3771</v>
      </c>
      <c r="G653" s="136" t="s">
        <v>532</v>
      </c>
      <c r="H653" s="137">
        <v>1</v>
      </c>
      <c r="I653" s="138"/>
      <c r="J653" s="139">
        <f>ROUND(I653*H653,2)</f>
        <v>0</v>
      </c>
      <c r="K653" s="135" t="s">
        <v>223</v>
      </c>
      <c r="L653" s="33"/>
      <c r="M653" s="140" t="s">
        <v>19</v>
      </c>
      <c r="N653" s="141" t="s">
        <v>46</v>
      </c>
      <c r="P653" s="142">
        <f>O653*H653</f>
        <v>0</v>
      </c>
      <c r="Q653" s="142">
        <v>0.12303</v>
      </c>
      <c r="R653" s="142">
        <f>Q653*H653</f>
        <v>0.12303</v>
      </c>
      <c r="S653" s="142">
        <v>0</v>
      </c>
      <c r="T653" s="143">
        <f>S653*H653</f>
        <v>0</v>
      </c>
      <c r="AR653" s="144" t="s">
        <v>224</v>
      </c>
      <c r="AT653" s="144" t="s">
        <v>220</v>
      </c>
      <c r="AU653" s="144" t="s">
        <v>85</v>
      </c>
      <c r="AY653" s="18" t="s">
        <v>218</v>
      </c>
      <c r="BE653" s="145">
        <f>IF(N653="základní",J653,0)</f>
        <v>0</v>
      </c>
      <c r="BF653" s="145">
        <f>IF(N653="snížená",J653,0)</f>
        <v>0</v>
      </c>
      <c r="BG653" s="145">
        <f>IF(N653="zákl. přenesená",J653,0)</f>
        <v>0</v>
      </c>
      <c r="BH653" s="145">
        <f>IF(N653="sníž. přenesená",J653,0)</f>
        <v>0</v>
      </c>
      <c r="BI653" s="145">
        <f>IF(N653="nulová",J653,0)</f>
        <v>0</v>
      </c>
      <c r="BJ653" s="18" t="s">
        <v>83</v>
      </c>
      <c r="BK653" s="145">
        <f>ROUND(I653*H653,2)</f>
        <v>0</v>
      </c>
      <c r="BL653" s="18" t="s">
        <v>224</v>
      </c>
      <c r="BM653" s="144" t="s">
        <v>3772</v>
      </c>
    </row>
    <row r="654" spans="2:65" s="1" customFormat="1" ht="11.25">
      <c r="B654" s="33"/>
      <c r="D654" s="146" t="s">
        <v>226</v>
      </c>
      <c r="F654" s="147" t="s">
        <v>3771</v>
      </c>
      <c r="I654" s="148"/>
      <c r="L654" s="33"/>
      <c r="M654" s="149"/>
      <c r="T654" s="54"/>
      <c r="AT654" s="18" t="s">
        <v>226</v>
      </c>
      <c r="AU654" s="18" t="s">
        <v>85</v>
      </c>
    </row>
    <row r="655" spans="2:65" s="1" customFormat="1" ht="11.25">
      <c r="B655" s="33"/>
      <c r="D655" s="150" t="s">
        <v>228</v>
      </c>
      <c r="F655" s="151" t="s">
        <v>3773</v>
      </c>
      <c r="I655" s="148"/>
      <c r="L655" s="33"/>
      <c r="M655" s="149"/>
      <c r="T655" s="54"/>
      <c r="AT655" s="18" t="s">
        <v>228</v>
      </c>
      <c r="AU655" s="18" t="s">
        <v>85</v>
      </c>
    </row>
    <row r="656" spans="2:65" s="13" customFormat="1" ht="11.25">
      <c r="B656" s="158"/>
      <c r="D656" s="146" t="s">
        <v>230</v>
      </c>
      <c r="E656" s="159" t="s">
        <v>19</v>
      </c>
      <c r="F656" s="160" t="s">
        <v>3369</v>
      </c>
      <c r="H656" s="161">
        <v>1</v>
      </c>
      <c r="I656" s="162"/>
      <c r="L656" s="158"/>
      <c r="M656" s="163"/>
      <c r="T656" s="164"/>
      <c r="AT656" s="159" t="s">
        <v>230</v>
      </c>
      <c r="AU656" s="159" t="s">
        <v>85</v>
      </c>
      <c r="AV656" s="13" t="s">
        <v>85</v>
      </c>
      <c r="AW656" s="13" t="s">
        <v>36</v>
      </c>
      <c r="AX656" s="13" t="s">
        <v>83</v>
      </c>
      <c r="AY656" s="159" t="s">
        <v>218</v>
      </c>
    </row>
    <row r="657" spans="2:65" s="1" customFormat="1" ht="11.25">
      <c r="B657" s="33"/>
      <c r="D657" s="146" t="s">
        <v>247</v>
      </c>
      <c r="F657" s="172" t="s">
        <v>3671</v>
      </c>
      <c r="L657" s="33"/>
      <c r="M657" s="149"/>
      <c r="T657" s="54"/>
      <c r="AU657" s="18" t="s">
        <v>85</v>
      </c>
    </row>
    <row r="658" spans="2:65" s="1" customFormat="1" ht="11.25">
      <c r="B658" s="33"/>
      <c r="D658" s="146" t="s">
        <v>247</v>
      </c>
      <c r="F658" s="173" t="s">
        <v>3672</v>
      </c>
      <c r="H658" s="174">
        <v>0</v>
      </c>
      <c r="L658" s="33"/>
      <c r="M658" s="149"/>
      <c r="T658" s="54"/>
      <c r="AU658" s="18" t="s">
        <v>85</v>
      </c>
    </row>
    <row r="659" spans="2:65" s="1" customFormat="1" ht="11.25">
      <c r="B659" s="33"/>
      <c r="D659" s="146" t="s">
        <v>247</v>
      </c>
      <c r="F659" s="173" t="s">
        <v>3673</v>
      </c>
      <c r="H659" s="174">
        <v>1</v>
      </c>
      <c r="L659" s="33"/>
      <c r="M659" s="149"/>
      <c r="T659" s="54"/>
      <c r="AU659" s="18" t="s">
        <v>85</v>
      </c>
    </row>
    <row r="660" spans="2:65" s="1" customFormat="1" ht="16.5" customHeight="1">
      <c r="B660" s="33"/>
      <c r="C660" s="186" t="s">
        <v>2043</v>
      </c>
      <c r="D660" s="186" t="s">
        <v>638</v>
      </c>
      <c r="E660" s="187" t="s">
        <v>3774</v>
      </c>
      <c r="F660" s="188" t="s">
        <v>3775</v>
      </c>
      <c r="G660" s="189" t="s">
        <v>532</v>
      </c>
      <c r="H660" s="190">
        <v>1</v>
      </c>
      <c r="I660" s="191"/>
      <c r="J660" s="192">
        <f>ROUND(I660*H660,2)</f>
        <v>0</v>
      </c>
      <c r="K660" s="188" t="s">
        <v>223</v>
      </c>
      <c r="L660" s="193"/>
      <c r="M660" s="194" t="s">
        <v>19</v>
      </c>
      <c r="N660" s="195" t="s">
        <v>46</v>
      </c>
      <c r="P660" s="142">
        <f>O660*H660</f>
        <v>0</v>
      </c>
      <c r="Q660" s="142">
        <v>1.3299999999999999E-2</v>
      </c>
      <c r="R660" s="142">
        <f>Q660*H660</f>
        <v>1.3299999999999999E-2</v>
      </c>
      <c r="S660" s="142">
        <v>0</v>
      </c>
      <c r="T660" s="143">
        <f>S660*H660</f>
        <v>0</v>
      </c>
      <c r="AR660" s="144" t="s">
        <v>301</v>
      </c>
      <c r="AT660" s="144" t="s">
        <v>638</v>
      </c>
      <c r="AU660" s="144" t="s">
        <v>85</v>
      </c>
      <c r="AY660" s="18" t="s">
        <v>218</v>
      </c>
      <c r="BE660" s="145">
        <f>IF(N660="základní",J660,0)</f>
        <v>0</v>
      </c>
      <c r="BF660" s="145">
        <f>IF(N660="snížená",J660,0)</f>
        <v>0</v>
      </c>
      <c r="BG660" s="145">
        <f>IF(N660="zákl. přenesená",J660,0)</f>
        <v>0</v>
      </c>
      <c r="BH660" s="145">
        <f>IF(N660="sníž. přenesená",J660,0)</f>
        <v>0</v>
      </c>
      <c r="BI660" s="145">
        <f>IF(N660="nulová",J660,0)</f>
        <v>0</v>
      </c>
      <c r="BJ660" s="18" t="s">
        <v>83</v>
      </c>
      <c r="BK660" s="145">
        <f>ROUND(I660*H660,2)</f>
        <v>0</v>
      </c>
      <c r="BL660" s="18" t="s">
        <v>224</v>
      </c>
      <c r="BM660" s="144" t="s">
        <v>3776</v>
      </c>
    </row>
    <row r="661" spans="2:65" s="1" customFormat="1" ht="11.25">
      <c r="B661" s="33"/>
      <c r="D661" s="146" t="s">
        <v>226</v>
      </c>
      <c r="F661" s="147" t="s">
        <v>3775</v>
      </c>
      <c r="I661" s="148"/>
      <c r="L661" s="33"/>
      <c r="M661" s="149"/>
      <c r="T661" s="54"/>
      <c r="AT661" s="18" t="s">
        <v>226</v>
      </c>
      <c r="AU661" s="18" t="s">
        <v>85</v>
      </c>
    </row>
    <row r="662" spans="2:65" s="13" customFormat="1" ht="11.25">
      <c r="B662" s="158"/>
      <c r="D662" s="146" t="s">
        <v>230</v>
      </c>
      <c r="E662" s="159" t="s">
        <v>19</v>
      </c>
      <c r="F662" s="160" t="s">
        <v>3369</v>
      </c>
      <c r="H662" s="161">
        <v>1</v>
      </c>
      <c r="I662" s="162"/>
      <c r="L662" s="158"/>
      <c r="M662" s="163"/>
      <c r="T662" s="164"/>
      <c r="AT662" s="159" t="s">
        <v>230</v>
      </c>
      <c r="AU662" s="159" t="s">
        <v>85</v>
      </c>
      <c r="AV662" s="13" t="s">
        <v>85</v>
      </c>
      <c r="AW662" s="13" t="s">
        <v>36</v>
      </c>
      <c r="AX662" s="13" t="s">
        <v>83</v>
      </c>
      <c r="AY662" s="159" t="s">
        <v>218</v>
      </c>
    </row>
    <row r="663" spans="2:65" s="1" customFormat="1" ht="11.25">
      <c r="B663" s="33"/>
      <c r="D663" s="146" t="s">
        <v>247</v>
      </c>
      <c r="F663" s="172" t="s">
        <v>3671</v>
      </c>
      <c r="L663" s="33"/>
      <c r="M663" s="149"/>
      <c r="T663" s="54"/>
      <c r="AU663" s="18" t="s">
        <v>85</v>
      </c>
    </row>
    <row r="664" spans="2:65" s="1" customFormat="1" ht="11.25">
      <c r="B664" s="33"/>
      <c r="D664" s="146" t="s">
        <v>247</v>
      </c>
      <c r="F664" s="173" t="s">
        <v>3672</v>
      </c>
      <c r="H664" s="174">
        <v>0</v>
      </c>
      <c r="L664" s="33"/>
      <c r="M664" s="149"/>
      <c r="T664" s="54"/>
      <c r="AU664" s="18" t="s">
        <v>85</v>
      </c>
    </row>
    <row r="665" spans="2:65" s="1" customFormat="1" ht="11.25">
      <c r="B665" s="33"/>
      <c r="D665" s="146" t="s">
        <v>247</v>
      </c>
      <c r="F665" s="173" t="s">
        <v>3673</v>
      </c>
      <c r="H665" s="174">
        <v>1</v>
      </c>
      <c r="L665" s="33"/>
      <c r="M665" s="149"/>
      <c r="T665" s="54"/>
      <c r="AU665" s="18" t="s">
        <v>85</v>
      </c>
    </row>
    <row r="666" spans="2:65" s="1" customFormat="1" ht="16.5" customHeight="1">
      <c r="B666" s="33"/>
      <c r="C666" s="133" t="s">
        <v>2048</v>
      </c>
      <c r="D666" s="133" t="s">
        <v>220</v>
      </c>
      <c r="E666" s="134" t="s">
        <v>3777</v>
      </c>
      <c r="F666" s="135" t="s">
        <v>3778</v>
      </c>
      <c r="G666" s="136" t="s">
        <v>147</v>
      </c>
      <c r="H666" s="137">
        <v>0.33</v>
      </c>
      <c r="I666" s="138"/>
      <c r="J666" s="139">
        <f>ROUND(I666*H666,2)</f>
        <v>0</v>
      </c>
      <c r="K666" s="135" t="s">
        <v>19</v>
      </c>
      <c r="L666" s="33"/>
      <c r="M666" s="140" t="s">
        <v>19</v>
      </c>
      <c r="N666" s="141" t="s">
        <v>46</v>
      </c>
      <c r="P666" s="142">
        <f>O666*H666</f>
        <v>0</v>
      </c>
      <c r="Q666" s="142">
        <v>0</v>
      </c>
      <c r="R666" s="142">
        <f>Q666*H666</f>
        <v>0</v>
      </c>
      <c r="S666" s="142">
        <v>0</v>
      </c>
      <c r="T666" s="143">
        <f>S666*H666</f>
        <v>0</v>
      </c>
      <c r="AR666" s="144" t="s">
        <v>224</v>
      </c>
      <c r="AT666" s="144" t="s">
        <v>220</v>
      </c>
      <c r="AU666" s="144" t="s">
        <v>85</v>
      </c>
      <c r="AY666" s="18" t="s">
        <v>218</v>
      </c>
      <c r="BE666" s="145">
        <f>IF(N666="základní",J666,0)</f>
        <v>0</v>
      </c>
      <c r="BF666" s="145">
        <f>IF(N666="snížená",J666,0)</f>
        <v>0</v>
      </c>
      <c r="BG666" s="145">
        <f>IF(N666="zákl. přenesená",J666,0)</f>
        <v>0</v>
      </c>
      <c r="BH666" s="145">
        <f>IF(N666="sníž. přenesená",J666,0)</f>
        <v>0</v>
      </c>
      <c r="BI666" s="145">
        <f>IF(N666="nulová",J666,0)</f>
        <v>0</v>
      </c>
      <c r="BJ666" s="18" t="s">
        <v>83</v>
      </c>
      <c r="BK666" s="145">
        <f>ROUND(I666*H666,2)</f>
        <v>0</v>
      </c>
      <c r="BL666" s="18" t="s">
        <v>224</v>
      </c>
      <c r="BM666" s="144" t="s">
        <v>3779</v>
      </c>
    </row>
    <row r="667" spans="2:65" s="1" customFormat="1" ht="11.25">
      <c r="B667" s="33"/>
      <c r="D667" s="146" t="s">
        <v>226</v>
      </c>
      <c r="F667" s="147" t="s">
        <v>3778</v>
      </c>
      <c r="I667" s="148"/>
      <c r="L667" s="33"/>
      <c r="M667" s="149"/>
      <c r="T667" s="54"/>
      <c r="AT667" s="18" t="s">
        <v>226</v>
      </c>
      <c r="AU667" s="18" t="s">
        <v>85</v>
      </c>
    </row>
    <row r="668" spans="2:65" s="12" customFormat="1" ht="11.25">
      <c r="B668" s="152"/>
      <c r="D668" s="146" t="s">
        <v>230</v>
      </c>
      <c r="E668" s="153" t="s">
        <v>19</v>
      </c>
      <c r="F668" s="154" t="s">
        <v>3697</v>
      </c>
      <c r="H668" s="153" t="s">
        <v>19</v>
      </c>
      <c r="I668" s="155"/>
      <c r="L668" s="152"/>
      <c r="M668" s="156"/>
      <c r="T668" s="157"/>
      <c r="AT668" s="153" t="s">
        <v>230</v>
      </c>
      <c r="AU668" s="153" t="s">
        <v>85</v>
      </c>
      <c r="AV668" s="12" t="s">
        <v>83</v>
      </c>
      <c r="AW668" s="12" t="s">
        <v>36</v>
      </c>
      <c r="AX668" s="12" t="s">
        <v>75</v>
      </c>
      <c r="AY668" s="153" t="s">
        <v>218</v>
      </c>
    </row>
    <row r="669" spans="2:65" s="13" customFormat="1" ht="11.25">
      <c r="B669" s="158"/>
      <c r="D669" s="146" t="s">
        <v>230</v>
      </c>
      <c r="E669" s="159" t="s">
        <v>19</v>
      </c>
      <c r="F669" s="160" t="s">
        <v>3780</v>
      </c>
      <c r="H669" s="161">
        <v>0.33</v>
      </c>
      <c r="I669" s="162"/>
      <c r="L669" s="158"/>
      <c r="M669" s="163"/>
      <c r="T669" s="164"/>
      <c r="AT669" s="159" t="s">
        <v>230</v>
      </c>
      <c r="AU669" s="159" t="s">
        <v>85</v>
      </c>
      <c r="AV669" s="13" t="s">
        <v>85</v>
      </c>
      <c r="AW669" s="13" t="s">
        <v>36</v>
      </c>
      <c r="AX669" s="13" t="s">
        <v>83</v>
      </c>
      <c r="AY669" s="159" t="s">
        <v>218</v>
      </c>
    </row>
    <row r="670" spans="2:65" s="1" customFormat="1" ht="16.5" customHeight="1">
      <c r="B670" s="33"/>
      <c r="C670" s="133" t="s">
        <v>2053</v>
      </c>
      <c r="D670" s="133" t="s">
        <v>220</v>
      </c>
      <c r="E670" s="134" t="s">
        <v>3781</v>
      </c>
      <c r="F670" s="135" t="s">
        <v>3782</v>
      </c>
      <c r="G670" s="136" t="s">
        <v>147</v>
      </c>
      <c r="H670" s="137">
        <v>9.4049999999999994</v>
      </c>
      <c r="I670" s="138"/>
      <c r="J670" s="139">
        <f>ROUND(I670*H670,2)</f>
        <v>0</v>
      </c>
      <c r="K670" s="135" t="s">
        <v>223</v>
      </c>
      <c r="L670" s="33"/>
      <c r="M670" s="140" t="s">
        <v>19</v>
      </c>
      <c r="N670" s="141" t="s">
        <v>46</v>
      </c>
      <c r="P670" s="142">
        <f>O670*H670</f>
        <v>0</v>
      </c>
      <c r="Q670" s="142">
        <v>0</v>
      </c>
      <c r="R670" s="142">
        <f>Q670*H670</f>
        <v>0</v>
      </c>
      <c r="S670" s="142">
        <v>0</v>
      </c>
      <c r="T670" s="143">
        <f>S670*H670</f>
        <v>0</v>
      </c>
      <c r="AR670" s="144" t="s">
        <v>224</v>
      </c>
      <c r="AT670" s="144" t="s">
        <v>220</v>
      </c>
      <c r="AU670" s="144" t="s">
        <v>85</v>
      </c>
      <c r="AY670" s="18" t="s">
        <v>218</v>
      </c>
      <c r="BE670" s="145">
        <f>IF(N670="základní",J670,0)</f>
        <v>0</v>
      </c>
      <c r="BF670" s="145">
        <f>IF(N670="snížená",J670,0)</f>
        <v>0</v>
      </c>
      <c r="BG670" s="145">
        <f>IF(N670="zákl. přenesená",J670,0)</f>
        <v>0</v>
      </c>
      <c r="BH670" s="145">
        <f>IF(N670="sníž. přenesená",J670,0)</f>
        <v>0</v>
      </c>
      <c r="BI670" s="145">
        <f>IF(N670="nulová",J670,0)</f>
        <v>0</v>
      </c>
      <c r="BJ670" s="18" t="s">
        <v>83</v>
      </c>
      <c r="BK670" s="145">
        <f>ROUND(I670*H670,2)</f>
        <v>0</v>
      </c>
      <c r="BL670" s="18" t="s">
        <v>224</v>
      </c>
      <c r="BM670" s="144" t="s">
        <v>3783</v>
      </c>
    </row>
    <row r="671" spans="2:65" s="1" customFormat="1" ht="11.25">
      <c r="B671" s="33"/>
      <c r="D671" s="146" t="s">
        <v>226</v>
      </c>
      <c r="F671" s="147" t="s">
        <v>3784</v>
      </c>
      <c r="I671" s="148"/>
      <c r="L671" s="33"/>
      <c r="M671" s="149"/>
      <c r="T671" s="54"/>
      <c r="AT671" s="18" t="s">
        <v>226</v>
      </c>
      <c r="AU671" s="18" t="s">
        <v>85</v>
      </c>
    </row>
    <row r="672" spans="2:65" s="1" customFormat="1" ht="11.25">
      <c r="B672" s="33"/>
      <c r="D672" s="150" t="s">
        <v>228</v>
      </c>
      <c r="F672" s="151" t="s">
        <v>3785</v>
      </c>
      <c r="I672" s="148"/>
      <c r="L672" s="33"/>
      <c r="M672" s="149"/>
      <c r="T672" s="54"/>
      <c r="AT672" s="18" t="s">
        <v>228</v>
      </c>
      <c r="AU672" s="18" t="s">
        <v>85</v>
      </c>
    </row>
    <row r="673" spans="2:65" s="12" customFormat="1" ht="11.25">
      <c r="B673" s="152"/>
      <c r="D673" s="146" t="s">
        <v>230</v>
      </c>
      <c r="E673" s="153" t="s">
        <v>19</v>
      </c>
      <c r="F673" s="154" t="s">
        <v>3634</v>
      </c>
      <c r="H673" s="153" t="s">
        <v>19</v>
      </c>
      <c r="I673" s="155"/>
      <c r="L673" s="152"/>
      <c r="M673" s="156"/>
      <c r="T673" s="157"/>
      <c r="AT673" s="153" t="s">
        <v>230</v>
      </c>
      <c r="AU673" s="153" t="s">
        <v>85</v>
      </c>
      <c r="AV673" s="12" t="s">
        <v>83</v>
      </c>
      <c r="AW673" s="12" t="s">
        <v>36</v>
      </c>
      <c r="AX673" s="12" t="s">
        <v>75</v>
      </c>
      <c r="AY673" s="153" t="s">
        <v>218</v>
      </c>
    </row>
    <row r="674" spans="2:65" s="13" customFormat="1" ht="11.25">
      <c r="B674" s="158"/>
      <c r="D674" s="146" t="s">
        <v>230</v>
      </c>
      <c r="E674" s="159" t="s">
        <v>19</v>
      </c>
      <c r="F674" s="160" t="s">
        <v>3786</v>
      </c>
      <c r="H674" s="161">
        <v>9.4049999999999994</v>
      </c>
      <c r="I674" s="162"/>
      <c r="L674" s="158"/>
      <c r="M674" s="163"/>
      <c r="T674" s="164"/>
      <c r="AT674" s="159" t="s">
        <v>230</v>
      </c>
      <c r="AU674" s="159" t="s">
        <v>85</v>
      </c>
      <c r="AV674" s="13" t="s">
        <v>85</v>
      </c>
      <c r="AW674" s="13" t="s">
        <v>36</v>
      </c>
      <c r="AX674" s="13" t="s">
        <v>83</v>
      </c>
      <c r="AY674" s="159" t="s">
        <v>218</v>
      </c>
    </row>
    <row r="675" spans="2:65" s="1" customFormat="1" ht="16.5" customHeight="1">
      <c r="B675" s="33"/>
      <c r="C675" s="133" t="s">
        <v>2058</v>
      </c>
      <c r="D675" s="133" t="s">
        <v>220</v>
      </c>
      <c r="E675" s="134" t="s">
        <v>3787</v>
      </c>
      <c r="F675" s="135" t="s">
        <v>3788</v>
      </c>
      <c r="G675" s="136" t="s">
        <v>151</v>
      </c>
      <c r="H675" s="137">
        <v>2.1240000000000001</v>
      </c>
      <c r="I675" s="138"/>
      <c r="J675" s="139">
        <f>ROUND(I675*H675,2)</f>
        <v>0</v>
      </c>
      <c r="K675" s="135" t="s">
        <v>223</v>
      </c>
      <c r="L675" s="33"/>
      <c r="M675" s="140" t="s">
        <v>19</v>
      </c>
      <c r="N675" s="141" t="s">
        <v>46</v>
      </c>
      <c r="P675" s="142">
        <f>O675*H675</f>
        <v>0</v>
      </c>
      <c r="Q675" s="142">
        <v>4.0200000000000001E-3</v>
      </c>
      <c r="R675" s="142">
        <f>Q675*H675</f>
        <v>8.5384800000000011E-3</v>
      </c>
      <c r="S675" s="142">
        <v>0</v>
      </c>
      <c r="T675" s="143">
        <f>S675*H675</f>
        <v>0</v>
      </c>
      <c r="AR675" s="144" t="s">
        <v>224</v>
      </c>
      <c r="AT675" s="144" t="s">
        <v>220</v>
      </c>
      <c r="AU675" s="144" t="s">
        <v>85</v>
      </c>
      <c r="AY675" s="18" t="s">
        <v>218</v>
      </c>
      <c r="BE675" s="145">
        <f>IF(N675="základní",J675,0)</f>
        <v>0</v>
      </c>
      <c r="BF675" s="145">
        <f>IF(N675="snížená",J675,0)</f>
        <v>0</v>
      </c>
      <c r="BG675" s="145">
        <f>IF(N675="zákl. přenesená",J675,0)</f>
        <v>0</v>
      </c>
      <c r="BH675" s="145">
        <f>IF(N675="sníž. přenesená",J675,0)</f>
        <v>0</v>
      </c>
      <c r="BI675" s="145">
        <f>IF(N675="nulová",J675,0)</f>
        <v>0</v>
      </c>
      <c r="BJ675" s="18" t="s">
        <v>83</v>
      </c>
      <c r="BK675" s="145">
        <f>ROUND(I675*H675,2)</f>
        <v>0</v>
      </c>
      <c r="BL675" s="18" t="s">
        <v>224</v>
      </c>
      <c r="BM675" s="144" t="s">
        <v>3789</v>
      </c>
    </row>
    <row r="676" spans="2:65" s="1" customFormat="1" ht="11.25">
      <c r="B676" s="33"/>
      <c r="D676" s="146" t="s">
        <v>226</v>
      </c>
      <c r="F676" s="147" t="s">
        <v>3790</v>
      </c>
      <c r="I676" s="148"/>
      <c r="L676" s="33"/>
      <c r="M676" s="149"/>
      <c r="T676" s="54"/>
      <c r="AT676" s="18" t="s">
        <v>226</v>
      </c>
      <c r="AU676" s="18" t="s">
        <v>85</v>
      </c>
    </row>
    <row r="677" spans="2:65" s="1" customFormat="1" ht="11.25">
      <c r="B677" s="33"/>
      <c r="D677" s="150" t="s">
        <v>228</v>
      </c>
      <c r="F677" s="151" t="s">
        <v>3791</v>
      </c>
      <c r="I677" s="148"/>
      <c r="L677" s="33"/>
      <c r="M677" s="149"/>
      <c r="T677" s="54"/>
      <c r="AT677" s="18" t="s">
        <v>228</v>
      </c>
      <c r="AU677" s="18" t="s">
        <v>85</v>
      </c>
    </row>
    <row r="678" spans="2:65" s="12" customFormat="1" ht="11.25">
      <c r="B678" s="152"/>
      <c r="D678" s="146" t="s">
        <v>230</v>
      </c>
      <c r="E678" s="153" t="s">
        <v>19</v>
      </c>
      <c r="F678" s="154" t="s">
        <v>3697</v>
      </c>
      <c r="H678" s="153" t="s">
        <v>19</v>
      </c>
      <c r="I678" s="155"/>
      <c r="L678" s="152"/>
      <c r="M678" s="156"/>
      <c r="T678" s="157"/>
      <c r="AT678" s="153" t="s">
        <v>230</v>
      </c>
      <c r="AU678" s="153" t="s">
        <v>85</v>
      </c>
      <c r="AV678" s="12" t="s">
        <v>83</v>
      </c>
      <c r="AW678" s="12" t="s">
        <v>36</v>
      </c>
      <c r="AX678" s="12" t="s">
        <v>75</v>
      </c>
      <c r="AY678" s="153" t="s">
        <v>218</v>
      </c>
    </row>
    <row r="679" spans="2:65" s="13" customFormat="1" ht="11.25">
      <c r="B679" s="158"/>
      <c r="D679" s="146" t="s">
        <v>230</v>
      </c>
      <c r="E679" s="159" t="s">
        <v>19</v>
      </c>
      <c r="F679" s="160" t="s">
        <v>3792</v>
      </c>
      <c r="H679" s="161">
        <v>2.1240000000000001</v>
      </c>
      <c r="I679" s="162"/>
      <c r="L679" s="158"/>
      <c r="M679" s="163"/>
      <c r="T679" s="164"/>
      <c r="AT679" s="159" t="s">
        <v>230</v>
      </c>
      <c r="AU679" s="159" t="s">
        <v>85</v>
      </c>
      <c r="AV679" s="13" t="s">
        <v>85</v>
      </c>
      <c r="AW679" s="13" t="s">
        <v>36</v>
      </c>
      <c r="AX679" s="13" t="s">
        <v>83</v>
      </c>
      <c r="AY679" s="159" t="s">
        <v>218</v>
      </c>
    </row>
    <row r="680" spans="2:65" s="1" customFormat="1" ht="16.5" customHeight="1">
      <c r="B680" s="33"/>
      <c r="C680" s="133" t="s">
        <v>2065</v>
      </c>
      <c r="D680" s="133" t="s">
        <v>220</v>
      </c>
      <c r="E680" s="134" t="s">
        <v>3793</v>
      </c>
      <c r="F680" s="135" t="s">
        <v>3794</v>
      </c>
      <c r="G680" s="136" t="s">
        <v>151</v>
      </c>
      <c r="H680" s="137">
        <v>25.08</v>
      </c>
      <c r="I680" s="138"/>
      <c r="J680" s="139">
        <f>ROUND(I680*H680,2)</f>
        <v>0</v>
      </c>
      <c r="K680" s="135" t="s">
        <v>223</v>
      </c>
      <c r="L680" s="33"/>
      <c r="M680" s="140" t="s">
        <v>19</v>
      </c>
      <c r="N680" s="141" t="s">
        <v>46</v>
      </c>
      <c r="P680" s="142">
        <f>O680*H680</f>
        <v>0</v>
      </c>
      <c r="Q680" s="142">
        <v>4.0200000000000001E-3</v>
      </c>
      <c r="R680" s="142">
        <f>Q680*H680</f>
        <v>0.1008216</v>
      </c>
      <c r="S680" s="142">
        <v>0</v>
      </c>
      <c r="T680" s="143">
        <f>S680*H680</f>
        <v>0</v>
      </c>
      <c r="AR680" s="144" t="s">
        <v>224</v>
      </c>
      <c r="AT680" s="144" t="s">
        <v>220</v>
      </c>
      <c r="AU680" s="144" t="s">
        <v>85</v>
      </c>
      <c r="AY680" s="18" t="s">
        <v>218</v>
      </c>
      <c r="BE680" s="145">
        <f>IF(N680="základní",J680,0)</f>
        <v>0</v>
      </c>
      <c r="BF680" s="145">
        <f>IF(N680="snížená",J680,0)</f>
        <v>0</v>
      </c>
      <c r="BG680" s="145">
        <f>IF(N680="zákl. přenesená",J680,0)</f>
        <v>0</v>
      </c>
      <c r="BH680" s="145">
        <f>IF(N680="sníž. přenesená",J680,0)</f>
        <v>0</v>
      </c>
      <c r="BI680" s="145">
        <f>IF(N680="nulová",J680,0)</f>
        <v>0</v>
      </c>
      <c r="BJ680" s="18" t="s">
        <v>83</v>
      </c>
      <c r="BK680" s="145">
        <f>ROUND(I680*H680,2)</f>
        <v>0</v>
      </c>
      <c r="BL680" s="18" t="s">
        <v>224</v>
      </c>
      <c r="BM680" s="144" t="s">
        <v>3795</v>
      </c>
    </row>
    <row r="681" spans="2:65" s="1" customFormat="1" ht="11.25">
      <c r="B681" s="33"/>
      <c r="D681" s="146" t="s">
        <v>226</v>
      </c>
      <c r="F681" s="147" t="s">
        <v>3796</v>
      </c>
      <c r="I681" s="148"/>
      <c r="L681" s="33"/>
      <c r="M681" s="149"/>
      <c r="T681" s="54"/>
      <c r="AT681" s="18" t="s">
        <v>226</v>
      </c>
      <c r="AU681" s="18" t="s">
        <v>85</v>
      </c>
    </row>
    <row r="682" spans="2:65" s="1" customFormat="1" ht="11.25">
      <c r="B682" s="33"/>
      <c r="D682" s="150" t="s">
        <v>228</v>
      </c>
      <c r="F682" s="151" t="s">
        <v>3797</v>
      </c>
      <c r="I682" s="148"/>
      <c r="L682" s="33"/>
      <c r="M682" s="149"/>
      <c r="T682" s="54"/>
      <c r="AT682" s="18" t="s">
        <v>228</v>
      </c>
      <c r="AU682" s="18" t="s">
        <v>85</v>
      </c>
    </row>
    <row r="683" spans="2:65" s="12" customFormat="1" ht="11.25">
      <c r="B683" s="152"/>
      <c r="D683" s="146" t="s">
        <v>230</v>
      </c>
      <c r="E683" s="153" t="s">
        <v>19</v>
      </c>
      <c r="F683" s="154" t="s">
        <v>3634</v>
      </c>
      <c r="H683" s="153" t="s">
        <v>19</v>
      </c>
      <c r="I683" s="155"/>
      <c r="L683" s="152"/>
      <c r="M683" s="156"/>
      <c r="T683" s="157"/>
      <c r="AT683" s="153" t="s">
        <v>230</v>
      </c>
      <c r="AU683" s="153" t="s">
        <v>85</v>
      </c>
      <c r="AV683" s="12" t="s">
        <v>83</v>
      </c>
      <c r="AW683" s="12" t="s">
        <v>36</v>
      </c>
      <c r="AX683" s="12" t="s">
        <v>75</v>
      </c>
      <c r="AY683" s="153" t="s">
        <v>218</v>
      </c>
    </row>
    <row r="684" spans="2:65" s="13" customFormat="1" ht="11.25">
      <c r="B684" s="158"/>
      <c r="D684" s="146" t="s">
        <v>230</v>
      </c>
      <c r="E684" s="159" t="s">
        <v>19</v>
      </c>
      <c r="F684" s="160" t="s">
        <v>3798</v>
      </c>
      <c r="H684" s="161">
        <v>25.08</v>
      </c>
      <c r="I684" s="162"/>
      <c r="L684" s="158"/>
      <c r="M684" s="163"/>
      <c r="T684" s="164"/>
      <c r="AT684" s="159" t="s">
        <v>230</v>
      </c>
      <c r="AU684" s="159" t="s">
        <v>85</v>
      </c>
      <c r="AV684" s="13" t="s">
        <v>85</v>
      </c>
      <c r="AW684" s="13" t="s">
        <v>36</v>
      </c>
      <c r="AX684" s="13" t="s">
        <v>83</v>
      </c>
      <c r="AY684" s="159" t="s">
        <v>218</v>
      </c>
    </row>
    <row r="685" spans="2:65" s="1" customFormat="1" ht="16.5" customHeight="1">
      <c r="B685" s="33"/>
      <c r="C685" s="133" t="s">
        <v>2070</v>
      </c>
      <c r="D685" s="133" t="s">
        <v>220</v>
      </c>
      <c r="E685" s="134" t="s">
        <v>3799</v>
      </c>
      <c r="F685" s="135" t="s">
        <v>3800</v>
      </c>
      <c r="G685" s="136" t="s">
        <v>426</v>
      </c>
      <c r="H685" s="137">
        <v>1</v>
      </c>
      <c r="I685" s="138"/>
      <c r="J685" s="139">
        <f>ROUND(I685*H685,2)</f>
        <v>0</v>
      </c>
      <c r="K685" s="135" t="s">
        <v>19</v>
      </c>
      <c r="L685" s="33"/>
      <c r="M685" s="140" t="s">
        <v>19</v>
      </c>
      <c r="N685" s="141" t="s">
        <v>46</v>
      </c>
      <c r="P685" s="142">
        <f>O685*H685</f>
        <v>0</v>
      </c>
      <c r="Q685" s="142">
        <v>4.0200000000000001E-3</v>
      </c>
      <c r="R685" s="142">
        <f>Q685*H685</f>
        <v>4.0200000000000001E-3</v>
      </c>
      <c r="S685" s="142">
        <v>0</v>
      </c>
      <c r="T685" s="143">
        <f>S685*H685</f>
        <v>0</v>
      </c>
      <c r="AR685" s="144" t="s">
        <v>224</v>
      </c>
      <c r="AT685" s="144" t="s">
        <v>220</v>
      </c>
      <c r="AU685" s="144" t="s">
        <v>85</v>
      </c>
      <c r="AY685" s="18" t="s">
        <v>218</v>
      </c>
      <c r="BE685" s="145">
        <f>IF(N685="základní",J685,0)</f>
        <v>0</v>
      </c>
      <c r="BF685" s="145">
        <f>IF(N685="snížená",J685,0)</f>
        <v>0</v>
      </c>
      <c r="BG685" s="145">
        <f>IF(N685="zákl. přenesená",J685,0)</f>
        <v>0</v>
      </c>
      <c r="BH685" s="145">
        <f>IF(N685="sníž. přenesená",J685,0)</f>
        <v>0</v>
      </c>
      <c r="BI685" s="145">
        <f>IF(N685="nulová",J685,0)</f>
        <v>0</v>
      </c>
      <c r="BJ685" s="18" t="s">
        <v>83</v>
      </c>
      <c r="BK685" s="145">
        <f>ROUND(I685*H685,2)</f>
        <v>0</v>
      </c>
      <c r="BL685" s="18" t="s">
        <v>224</v>
      </c>
      <c r="BM685" s="144" t="s">
        <v>3801</v>
      </c>
    </row>
    <row r="686" spans="2:65" s="1" customFormat="1" ht="19.5">
      <c r="B686" s="33"/>
      <c r="D686" s="146" t="s">
        <v>226</v>
      </c>
      <c r="F686" s="147" t="s">
        <v>3802</v>
      </c>
      <c r="I686" s="148"/>
      <c r="L686" s="33"/>
      <c r="M686" s="149"/>
      <c r="T686" s="54"/>
      <c r="AT686" s="18" t="s">
        <v>226</v>
      </c>
      <c r="AU686" s="18" t="s">
        <v>85</v>
      </c>
    </row>
    <row r="687" spans="2:65" s="11" customFormat="1" ht="22.9" customHeight="1">
      <c r="B687" s="121"/>
      <c r="D687" s="122" t="s">
        <v>74</v>
      </c>
      <c r="E687" s="131" t="s">
        <v>310</v>
      </c>
      <c r="F687" s="131" t="s">
        <v>390</v>
      </c>
      <c r="I687" s="124"/>
      <c r="J687" s="132">
        <f>BK687</f>
        <v>0</v>
      </c>
      <c r="L687" s="121"/>
      <c r="M687" s="126"/>
      <c r="P687" s="127">
        <f>SUM(P688:P697)</f>
        <v>0</v>
      </c>
      <c r="R687" s="127">
        <f>SUM(R688:R697)</f>
        <v>0</v>
      </c>
      <c r="T687" s="128">
        <f>SUM(T688:T697)</f>
        <v>0</v>
      </c>
      <c r="AR687" s="122" t="s">
        <v>83</v>
      </c>
      <c r="AT687" s="129" t="s">
        <v>74</v>
      </c>
      <c r="AU687" s="129" t="s">
        <v>83</v>
      </c>
      <c r="AY687" s="122" t="s">
        <v>218</v>
      </c>
      <c r="BK687" s="130">
        <f>SUM(BK688:BK697)</f>
        <v>0</v>
      </c>
    </row>
    <row r="688" spans="2:65" s="1" customFormat="1" ht="16.5" customHeight="1">
      <c r="B688" s="33"/>
      <c r="C688" s="133" t="s">
        <v>2084</v>
      </c>
      <c r="D688" s="133" t="s">
        <v>220</v>
      </c>
      <c r="E688" s="134" t="s">
        <v>3803</v>
      </c>
      <c r="F688" s="135" t="s">
        <v>3804</v>
      </c>
      <c r="G688" s="136" t="s">
        <v>157</v>
      </c>
      <c r="H688" s="137">
        <v>9.0259999999999998</v>
      </c>
      <c r="I688" s="138"/>
      <c r="J688" s="139">
        <f>ROUND(I688*H688,2)</f>
        <v>0</v>
      </c>
      <c r="K688" s="135" t="s">
        <v>19</v>
      </c>
      <c r="L688" s="33"/>
      <c r="M688" s="140" t="s">
        <v>19</v>
      </c>
      <c r="N688" s="141" t="s">
        <v>46</v>
      </c>
      <c r="P688" s="142">
        <f>O688*H688</f>
        <v>0</v>
      </c>
      <c r="Q688" s="142">
        <v>0</v>
      </c>
      <c r="R688" s="142">
        <f>Q688*H688</f>
        <v>0</v>
      </c>
      <c r="S688" s="142">
        <v>0</v>
      </c>
      <c r="T688" s="143">
        <f>S688*H688</f>
        <v>0</v>
      </c>
      <c r="AR688" s="144" t="s">
        <v>224</v>
      </c>
      <c r="AT688" s="144" t="s">
        <v>220</v>
      </c>
      <c r="AU688" s="144" t="s">
        <v>85</v>
      </c>
      <c r="AY688" s="18" t="s">
        <v>218</v>
      </c>
      <c r="BE688" s="145">
        <f>IF(N688="základní",J688,0)</f>
        <v>0</v>
      </c>
      <c r="BF688" s="145">
        <f>IF(N688="snížená",J688,0)</f>
        <v>0</v>
      </c>
      <c r="BG688" s="145">
        <f>IF(N688="zákl. přenesená",J688,0)</f>
        <v>0</v>
      </c>
      <c r="BH688" s="145">
        <f>IF(N688="sníž. přenesená",J688,0)</f>
        <v>0</v>
      </c>
      <c r="BI688" s="145">
        <f>IF(N688="nulová",J688,0)</f>
        <v>0</v>
      </c>
      <c r="BJ688" s="18" t="s">
        <v>83</v>
      </c>
      <c r="BK688" s="145">
        <f>ROUND(I688*H688,2)</f>
        <v>0</v>
      </c>
      <c r="BL688" s="18" t="s">
        <v>224</v>
      </c>
      <c r="BM688" s="144" t="s">
        <v>3805</v>
      </c>
    </row>
    <row r="689" spans="2:65" s="1" customFormat="1" ht="19.5">
      <c r="B689" s="33"/>
      <c r="D689" s="146" t="s">
        <v>226</v>
      </c>
      <c r="F689" s="147" t="s">
        <v>3806</v>
      </c>
      <c r="I689" s="148"/>
      <c r="L689" s="33"/>
      <c r="M689" s="149"/>
      <c r="T689" s="54"/>
      <c r="AT689" s="18" t="s">
        <v>226</v>
      </c>
      <c r="AU689" s="18" t="s">
        <v>85</v>
      </c>
    </row>
    <row r="690" spans="2:65" s="1" customFormat="1" ht="19.5">
      <c r="B690" s="33"/>
      <c r="D690" s="146" t="s">
        <v>276</v>
      </c>
      <c r="F690" s="175" t="s">
        <v>3807</v>
      </c>
      <c r="I690" s="148"/>
      <c r="L690" s="33"/>
      <c r="M690" s="149"/>
      <c r="T690" s="54"/>
      <c r="AT690" s="18" t="s">
        <v>276</v>
      </c>
      <c r="AU690" s="18" t="s">
        <v>85</v>
      </c>
    </row>
    <row r="691" spans="2:65" s="12" customFormat="1" ht="11.25">
      <c r="B691" s="152"/>
      <c r="D691" s="146" t="s">
        <v>230</v>
      </c>
      <c r="E691" s="153" t="s">
        <v>19</v>
      </c>
      <c r="F691" s="154" t="s">
        <v>3504</v>
      </c>
      <c r="H691" s="153" t="s">
        <v>19</v>
      </c>
      <c r="I691" s="155"/>
      <c r="L691" s="152"/>
      <c r="M691" s="156"/>
      <c r="T691" s="157"/>
      <c r="AT691" s="153" t="s">
        <v>230</v>
      </c>
      <c r="AU691" s="153" t="s">
        <v>85</v>
      </c>
      <c r="AV691" s="12" t="s">
        <v>83</v>
      </c>
      <c r="AW691" s="12" t="s">
        <v>36</v>
      </c>
      <c r="AX691" s="12" t="s">
        <v>75</v>
      </c>
      <c r="AY691" s="153" t="s">
        <v>218</v>
      </c>
    </row>
    <row r="692" spans="2:65" s="13" customFormat="1" ht="11.25">
      <c r="B692" s="158"/>
      <c r="D692" s="146" t="s">
        <v>230</v>
      </c>
      <c r="E692" s="159" t="s">
        <v>19</v>
      </c>
      <c r="F692" s="160" t="s">
        <v>3808</v>
      </c>
      <c r="H692" s="161">
        <v>4.827</v>
      </c>
      <c r="I692" s="162"/>
      <c r="L692" s="158"/>
      <c r="M692" s="163"/>
      <c r="T692" s="164"/>
      <c r="AT692" s="159" t="s">
        <v>230</v>
      </c>
      <c r="AU692" s="159" t="s">
        <v>85</v>
      </c>
      <c r="AV692" s="13" t="s">
        <v>85</v>
      </c>
      <c r="AW692" s="13" t="s">
        <v>36</v>
      </c>
      <c r="AX692" s="13" t="s">
        <v>75</v>
      </c>
      <c r="AY692" s="159" t="s">
        <v>218</v>
      </c>
    </row>
    <row r="693" spans="2:65" s="13" customFormat="1" ht="11.25">
      <c r="B693" s="158"/>
      <c r="D693" s="146" t="s">
        <v>230</v>
      </c>
      <c r="E693" s="159" t="s">
        <v>19</v>
      </c>
      <c r="F693" s="160" t="s">
        <v>3809</v>
      </c>
      <c r="H693" s="161">
        <v>4.1989999999999998</v>
      </c>
      <c r="I693" s="162"/>
      <c r="L693" s="158"/>
      <c r="M693" s="163"/>
      <c r="T693" s="164"/>
      <c r="AT693" s="159" t="s">
        <v>230</v>
      </c>
      <c r="AU693" s="159" t="s">
        <v>85</v>
      </c>
      <c r="AV693" s="13" t="s">
        <v>85</v>
      </c>
      <c r="AW693" s="13" t="s">
        <v>36</v>
      </c>
      <c r="AX693" s="13" t="s">
        <v>75</v>
      </c>
      <c r="AY693" s="159" t="s">
        <v>218</v>
      </c>
    </row>
    <row r="694" spans="2:65" s="14" customFormat="1" ht="11.25">
      <c r="B694" s="165"/>
      <c r="D694" s="146" t="s">
        <v>230</v>
      </c>
      <c r="E694" s="166" t="s">
        <v>19</v>
      </c>
      <c r="F694" s="167" t="s">
        <v>235</v>
      </c>
      <c r="H694" s="168">
        <v>9.0259999999999998</v>
      </c>
      <c r="I694" s="169"/>
      <c r="L694" s="165"/>
      <c r="M694" s="170"/>
      <c r="T694" s="171"/>
      <c r="AT694" s="166" t="s">
        <v>230</v>
      </c>
      <c r="AU694" s="166" t="s">
        <v>85</v>
      </c>
      <c r="AV694" s="14" t="s">
        <v>224</v>
      </c>
      <c r="AW694" s="14" t="s">
        <v>36</v>
      </c>
      <c r="AX694" s="14" t="s">
        <v>83</v>
      </c>
      <c r="AY694" s="166" t="s">
        <v>218</v>
      </c>
    </row>
    <row r="695" spans="2:65" s="1" customFormat="1" ht="16.5" customHeight="1">
      <c r="B695" s="33"/>
      <c r="C695" s="133" t="s">
        <v>2090</v>
      </c>
      <c r="D695" s="133" t="s">
        <v>220</v>
      </c>
      <c r="E695" s="134" t="s">
        <v>3810</v>
      </c>
      <c r="F695" s="135" t="s">
        <v>3811</v>
      </c>
      <c r="G695" s="136" t="s">
        <v>426</v>
      </c>
      <c r="H695" s="137">
        <v>2</v>
      </c>
      <c r="I695" s="138"/>
      <c r="J695" s="139">
        <f>ROUND(I695*H695,2)</f>
        <v>0</v>
      </c>
      <c r="K695" s="135" t="s">
        <v>19</v>
      </c>
      <c r="L695" s="33"/>
      <c r="M695" s="140" t="s">
        <v>19</v>
      </c>
      <c r="N695" s="141" t="s">
        <v>46</v>
      </c>
      <c r="P695" s="142">
        <f>O695*H695</f>
        <v>0</v>
      </c>
      <c r="Q695" s="142">
        <v>0</v>
      </c>
      <c r="R695" s="142">
        <f>Q695*H695</f>
        <v>0</v>
      </c>
      <c r="S695" s="142">
        <v>0</v>
      </c>
      <c r="T695" s="143">
        <f>S695*H695</f>
        <v>0</v>
      </c>
      <c r="AR695" s="144" t="s">
        <v>224</v>
      </c>
      <c r="AT695" s="144" t="s">
        <v>220</v>
      </c>
      <c r="AU695" s="144" t="s">
        <v>85</v>
      </c>
      <c r="AY695" s="18" t="s">
        <v>218</v>
      </c>
      <c r="BE695" s="145">
        <f>IF(N695="základní",J695,0)</f>
        <v>0</v>
      </c>
      <c r="BF695" s="145">
        <f>IF(N695="snížená",J695,0)</f>
        <v>0</v>
      </c>
      <c r="BG695" s="145">
        <f>IF(N695="zákl. přenesená",J695,0)</f>
        <v>0</v>
      </c>
      <c r="BH695" s="145">
        <f>IF(N695="sníž. přenesená",J695,0)</f>
        <v>0</v>
      </c>
      <c r="BI695" s="145">
        <f>IF(N695="nulová",J695,0)</f>
        <v>0</v>
      </c>
      <c r="BJ695" s="18" t="s">
        <v>83</v>
      </c>
      <c r="BK695" s="145">
        <f>ROUND(I695*H695,2)</f>
        <v>0</v>
      </c>
      <c r="BL695" s="18" t="s">
        <v>224</v>
      </c>
      <c r="BM695" s="144" t="s">
        <v>3812</v>
      </c>
    </row>
    <row r="696" spans="2:65" s="1" customFormat="1" ht="11.25">
      <c r="B696" s="33"/>
      <c r="D696" s="146" t="s">
        <v>226</v>
      </c>
      <c r="F696" s="147" t="s">
        <v>3811</v>
      </c>
      <c r="I696" s="148"/>
      <c r="L696" s="33"/>
      <c r="M696" s="149"/>
      <c r="T696" s="54"/>
      <c r="AT696" s="18" t="s">
        <v>226</v>
      </c>
      <c r="AU696" s="18" t="s">
        <v>85</v>
      </c>
    </row>
    <row r="697" spans="2:65" s="1" customFormat="1" ht="19.5">
      <c r="B697" s="33"/>
      <c r="D697" s="146" t="s">
        <v>276</v>
      </c>
      <c r="F697" s="175" t="s">
        <v>3807</v>
      </c>
      <c r="I697" s="148"/>
      <c r="L697" s="33"/>
      <c r="M697" s="149"/>
      <c r="T697" s="54"/>
      <c r="AT697" s="18" t="s">
        <v>276</v>
      </c>
      <c r="AU697" s="18" t="s">
        <v>85</v>
      </c>
    </row>
    <row r="698" spans="2:65" s="11" customFormat="1" ht="22.9" customHeight="1">
      <c r="B698" s="121"/>
      <c r="D698" s="122" t="s">
        <v>74</v>
      </c>
      <c r="E698" s="131" t="s">
        <v>508</v>
      </c>
      <c r="F698" s="131" t="s">
        <v>509</v>
      </c>
      <c r="I698" s="124"/>
      <c r="J698" s="132">
        <f>BK698</f>
        <v>0</v>
      </c>
      <c r="L698" s="121"/>
      <c r="M698" s="126"/>
      <c r="P698" s="127">
        <f>SUM(P699:P701)</f>
        <v>0</v>
      </c>
      <c r="R698" s="127">
        <f>SUM(R699:R701)</f>
        <v>0</v>
      </c>
      <c r="T698" s="128">
        <f>SUM(T699:T701)</f>
        <v>0</v>
      </c>
      <c r="AR698" s="122" t="s">
        <v>83</v>
      </c>
      <c r="AT698" s="129" t="s">
        <v>74</v>
      </c>
      <c r="AU698" s="129" t="s">
        <v>83</v>
      </c>
      <c r="AY698" s="122" t="s">
        <v>218</v>
      </c>
      <c r="BK698" s="130">
        <f>SUM(BK699:BK701)</f>
        <v>0</v>
      </c>
    </row>
    <row r="699" spans="2:65" s="1" customFormat="1" ht="16.5" customHeight="1">
      <c r="B699" s="33"/>
      <c r="C699" s="133" t="s">
        <v>2095</v>
      </c>
      <c r="D699" s="133" t="s">
        <v>220</v>
      </c>
      <c r="E699" s="134" t="s">
        <v>511</v>
      </c>
      <c r="F699" s="135" t="s">
        <v>512</v>
      </c>
      <c r="G699" s="136" t="s">
        <v>181</v>
      </c>
      <c r="H699" s="137">
        <v>155.93799999999999</v>
      </c>
      <c r="I699" s="138"/>
      <c r="J699" s="139">
        <f>ROUND(I699*H699,2)</f>
        <v>0</v>
      </c>
      <c r="K699" s="135" t="s">
        <v>223</v>
      </c>
      <c r="L699" s="33"/>
      <c r="M699" s="140" t="s">
        <v>19</v>
      </c>
      <c r="N699" s="141" t="s">
        <v>46</v>
      </c>
      <c r="P699" s="142">
        <f>O699*H699</f>
        <v>0</v>
      </c>
      <c r="Q699" s="142">
        <v>0</v>
      </c>
      <c r="R699" s="142">
        <f>Q699*H699</f>
        <v>0</v>
      </c>
      <c r="S699" s="142">
        <v>0</v>
      </c>
      <c r="T699" s="143">
        <f>S699*H699</f>
        <v>0</v>
      </c>
      <c r="AR699" s="144" t="s">
        <v>224</v>
      </c>
      <c r="AT699" s="144" t="s">
        <v>220</v>
      </c>
      <c r="AU699" s="144" t="s">
        <v>85</v>
      </c>
      <c r="AY699" s="18" t="s">
        <v>218</v>
      </c>
      <c r="BE699" s="145">
        <f>IF(N699="základní",J699,0)</f>
        <v>0</v>
      </c>
      <c r="BF699" s="145">
        <f>IF(N699="snížená",J699,0)</f>
        <v>0</v>
      </c>
      <c r="BG699" s="145">
        <f>IF(N699="zákl. přenesená",J699,0)</f>
        <v>0</v>
      </c>
      <c r="BH699" s="145">
        <f>IF(N699="sníž. přenesená",J699,0)</f>
        <v>0</v>
      </c>
      <c r="BI699" s="145">
        <f>IF(N699="nulová",J699,0)</f>
        <v>0</v>
      </c>
      <c r="BJ699" s="18" t="s">
        <v>83</v>
      </c>
      <c r="BK699" s="145">
        <f>ROUND(I699*H699,2)</f>
        <v>0</v>
      </c>
      <c r="BL699" s="18" t="s">
        <v>224</v>
      </c>
      <c r="BM699" s="144" t="s">
        <v>3813</v>
      </c>
    </row>
    <row r="700" spans="2:65" s="1" customFormat="1" ht="11.25">
      <c r="B700" s="33"/>
      <c r="D700" s="146" t="s">
        <v>226</v>
      </c>
      <c r="F700" s="147" t="s">
        <v>514</v>
      </c>
      <c r="I700" s="148"/>
      <c r="L700" s="33"/>
      <c r="M700" s="149"/>
      <c r="T700" s="54"/>
      <c r="AT700" s="18" t="s">
        <v>226</v>
      </c>
      <c r="AU700" s="18" t="s">
        <v>85</v>
      </c>
    </row>
    <row r="701" spans="2:65" s="1" customFormat="1" ht="11.25">
      <c r="B701" s="33"/>
      <c r="D701" s="150" t="s">
        <v>228</v>
      </c>
      <c r="F701" s="151" t="s">
        <v>515</v>
      </c>
      <c r="I701" s="148"/>
      <c r="L701" s="33"/>
      <c r="M701" s="198"/>
      <c r="N701" s="199"/>
      <c r="O701" s="199"/>
      <c r="P701" s="199"/>
      <c r="Q701" s="199"/>
      <c r="R701" s="199"/>
      <c r="S701" s="199"/>
      <c r="T701" s="200"/>
      <c r="AT701" s="18" t="s">
        <v>228</v>
      </c>
      <c r="AU701" s="18" t="s">
        <v>85</v>
      </c>
    </row>
    <row r="702" spans="2:65" s="1" customFormat="1" ht="6.95" customHeight="1">
      <c r="B702" s="42"/>
      <c r="C702" s="43"/>
      <c r="D702" s="43"/>
      <c r="E702" s="43"/>
      <c r="F702" s="43"/>
      <c r="G702" s="43"/>
      <c r="H702" s="43"/>
      <c r="I702" s="43"/>
      <c r="J702" s="43"/>
      <c r="K702" s="43"/>
      <c r="L702" s="33"/>
    </row>
  </sheetData>
  <sheetProtection algorithmName="SHA-512" hashValue="m5gK903EGeXZt2hLfYfkEKGYF1qEC9qw2pxRPa7x7HbzI9W/BmxePr/InrG/0WyajGOmmr96KUX1rtJSNF9fdw==" saltValue="I0pyDAeoRH+vQLjWqJYu2SeejvlkCLfPgsOomztmIQT8bw7bWRtDKHtKk2IXIO+7Rklr5OFLRaA4ru3vBV50+g==" spinCount="100000" sheet="1" objects="1" scenarios="1" formatColumns="0" formatRows="0" autoFilter="0"/>
  <autoFilter ref="C92:K701" xr:uid="{00000000-0009-0000-0000-000011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 xr:uid="{00000000-0004-0000-1100-000000000000}"/>
    <hyperlink ref="F103" r:id="rId2" xr:uid="{00000000-0004-0000-1100-000001000000}"/>
    <hyperlink ref="F110" r:id="rId3" xr:uid="{00000000-0004-0000-1100-000002000000}"/>
    <hyperlink ref="F117" r:id="rId4" xr:uid="{00000000-0004-0000-1100-000003000000}"/>
    <hyperlink ref="F124" r:id="rId5" xr:uid="{00000000-0004-0000-1100-000004000000}"/>
    <hyperlink ref="F131" r:id="rId6" xr:uid="{00000000-0004-0000-1100-000005000000}"/>
    <hyperlink ref="F145" r:id="rId7" xr:uid="{00000000-0004-0000-1100-000006000000}"/>
    <hyperlink ref="F152" r:id="rId8" xr:uid="{00000000-0004-0000-1100-000007000000}"/>
    <hyperlink ref="F159" r:id="rId9" xr:uid="{00000000-0004-0000-1100-000008000000}"/>
    <hyperlink ref="F172" r:id="rId10" xr:uid="{00000000-0004-0000-1100-000009000000}"/>
    <hyperlink ref="F178" r:id="rId11" xr:uid="{00000000-0004-0000-1100-00000A000000}"/>
    <hyperlink ref="F193" r:id="rId12" xr:uid="{00000000-0004-0000-1100-00000B000000}"/>
    <hyperlink ref="F208" r:id="rId13" xr:uid="{00000000-0004-0000-1100-00000C000000}"/>
    <hyperlink ref="F216" r:id="rId14" xr:uid="{00000000-0004-0000-1100-00000D000000}"/>
    <hyperlink ref="F224" r:id="rId15" xr:uid="{00000000-0004-0000-1100-00000E000000}"/>
    <hyperlink ref="F230" r:id="rId16" xr:uid="{00000000-0004-0000-1100-00000F000000}"/>
    <hyperlink ref="F238" r:id="rId17" xr:uid="{00000000-0004-0000-1100-000010000000}"/>
    <hyperlink ref="F246" r:id="rId18" xr:uid="{00000000-0004-0000-1100-000011000000}"/>
    <hyperlink ref="F259" r:id="rId19" xr:uid="{00000000-0004-0000-1100-000012000000}"/>
    <hyperlink ref="F279" r:id="rId20" xr:uid="{00000000-0004-0000-1100-000013000000}"/>
    <hyperlink ref="F284" r:id="rId21" xr:uid="{00000000-0004-0000-1100-000014000000}"/>
    <hyperlink ref="F299" r:id="rId22" xr:uid="{00000000-0004-0000-1100-000015000000}"/>
    <hyperlink ref="F308" r:id="rId23" xr:uid="{00000000-0004-0000-1100-000016000000}"/>
    <hyperlink ref="F318" r:id="rId24" xr:uid="{00000000-0004-0000-1100-000017000000}"/>
    <hyperlink ref="F376" r:id="rId25" xr:uid="{00000000-0004-0000-1100-000018000000}"/>
    <hyperlink ref="F387" r:id="rId26" xr:uid="{00000000-0004-0000-1100-000019000000}"/>
    <hyperlink ref="F401" r:id="rId27" xr:uid="{00000000-0004-0000-1100-00001A000000}"/>
    <hyperlink ref="F418" r:id="rId28" xr:uid="{00000000-0004-0000-1100-00001B000000}"/>
    <hyperlink ref="F437" r:id="rId29" xr:uid="{00000000-0004-0000-1100-00001C000000}"/>
    <hyperlink ref="F445" r:id="rId30" xr:uid="{00000000-0004-0000-1100-00001D000000}"/>
    <hyperlink ref="F453" r:id="rId31" xr:uid="{00000000-0004-0000-1100-00001E000000}"/>
    <hyperlink ref="F459" r:id="rId32" xr:uid="{00000000-0004-0000-1100-00001F000000}"/>
    <hyperlink ref="F472" r:id="rId33" xr:uid="{00000000-0004-0000-1100-000020000000}"/>
    <hyperlink ref="F487" r:id="rId34" xr:uid="{00000000-0004-0000-1100-000021000000}"/>
    <hyperlink ref="F492" r:id="rId35" xr:uid="{00000000-0004-0000-1100-000022000000}"/>
    <hyperlink ref="F499" r:id="rId36" xr:uid="{00000000-0004-0000-1100-000023000000}"/>
    <hyperlink ref="F513" r:id="rId37" xr:uid="{00000000-0004-0000-1100-000024000000}"/>
    <hyperlink ref="F533" r:id="rId38" xr:uid="{00000000-0004-0000-1100-000025000000}"/>
    <hyperlink ref="F553" r:id="rId39" xr:uid="{00000000-0004-0000-1100-000026000000}"/>
    <hyperlink ref="F578" r:id="rId40" xr:uid="{00000000-0004-0000-1100-000027000000}"/>
    <hyperlink ref="F594" r:id="rId41" xr:uid="{00000000-0004-0000-1100-000028000000}"/>
    <hyperlink ref="F607" r:id="rId42" xr:uid="{00000000-0004-0000-1100-000029000000}"/>
    <hyperlink ref="F612" r:id="rId43" xr:uid="{00000000-0004-0000-1100-00002A000000}"/>
    <hyperlink ref="F618" r:id="rId44" xr:uid="{00000000-0004-0000-1100-00002B000000}"/>
    <hyperlink ref="F631" r:id="rId45" xr:uid="{00000000-0004-0000-1100-00002C000000}"/>
    <hyperlink ref="F640" r:id="rId46" xr:uid="{00000000-0004-0000-1100-00002D000000}"/>
    <hyperlink ref="F655" r:id="rId47" xr:uid="{00000000-0004-0000-1100-00002E000000}"/>
    <hyperlink ref="F672" r:id="rId48" xr:uid="{00000000-0004-0000-1100-00002F000000}"/>
    <hyperlink ref="F677" r:id="rId49" xr:uid="{00000000-0004-0000-1100-000030000000}"/>
    <hyperlink ref="F682" r:id="rId50" xr:uid="{00000000-0004-0000-1100-000031000000}"/>
    <hyperlink ref="F701" r:id="rId51" xr:uid="{00000000-0004-0000-1100-000032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52"/>
  <headerFooter>
    <oddFooter>&amp;CStrana &amp;P z &amp;N</oddFooter>
  </headerFooter>
  <drawing r:id="rId5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144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46" s="1" customFormat="1" ht="12" customHeight="1">
      <c r="B8" s="33"/>
      <c r="D8" s="28" t="s">
        <v>166</v>
      </c>
      <c r="L8" s="33"/>
    </row>
    <row r="9" spans="2:46" s="1" customFormat="1" ht="16.5" customHeight="1">
      <c r="B9" s="33"/>
      <c r="E9" s="299" t="s">
        <v>3814</v>
      </c>
      <c r="F9" s="338"/>
      <c r="G9" s="338"/>
      <c r="H9" s="338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45461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24</v>
      </c>
      <c r="I14" s="28" t="s">
        <v>25</v>
      </c>
      <c r="J14" s="26" t="s">
        <v>26</v>
      </c>
      <c r="L14" s="33"/>
    </row>
    <row r="15" spans="2:46" s="1" customFormat="1" ht="18" customHeight="1">
      <c r="B15" s="33"/>
      <c r="E15" s="26" t="s">
        <v>27</v>
      </c>
      <c r="I15" s="28" t="s">
        <v>28</v>
      </c>
      <c r="J15" s="26" t="s">
        <v>29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9" t="str">
        <f>'Rekapitulace stavby'!E14</f>
        <v>Vyplň údaj</v>
      </c>
      <c r="F18" s="305"/>
      <c r="G18" s="305"/>
      <c r="H18" s="305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28</v>
      </c>
      <c r="J21" s="26" t="s">
        <v>35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3"/>
      <c r="E27" s="310" t="s">
        <v>19</v>
      </c>
      <c r="F27" s="310"/>
      <c r="G27" s="310"/>
      <c r="H27" s="310"/>
      <c r="L27" s="9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4" t="s">
        <v>41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>
      <c r="B33" s="33"/>
      <c r="D33" s="53" t="s">
        <v>45</v>
      </c>
      <c r="E33" s="28" t="s">
        <v>46</v>
      </c>
      <c r="F33" s="84">
        <f>ROUND((SUM(BE83:BE140)),  2)</f>
        <v>0</v>
      </c>
      <c r="I33" s="95">
        <v>0.21</v>
      </c>
      <c r="J33" s="84">
        <f>ROUND(((SUM(BE83:BE140))*I33),  2)</f>
        <v>0</v>
      </c>
      <c r="L33" s="33"/>
    </row>
    <row r="34" spans="2:12" s="1" customFormat="1" ht="14.45" customHeight="1">
      <c r="B34" s="33"/>
      <c r="E34" s="28" t="s">
        <v>47</v>
      </c>
      <c r="F34" s="84">
        <f>ROUND((SUM(BF83:BF140)),  2)</f>
        <v>0</v>
      </c>
      <c r="I34" s="95">
        <v>0.15</v>
      </c>
      <c r="J34" s="84">
        <f>ROUND(((SUM(BF83:BF140))*I34),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84">
        <f>ROUND((SUM(BG83:BG140)),  2)</f>
        <v>0</v>
      </c>
      <c r="I35" s="95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84">
        <f>ROUND((SUM(BH83:BH140)),  2)</f>
        <v>0</v>
      </c>
      <c r="I36" s="95">
        <v>0.15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ROUND((SUM(BI83:BI140)),  2)</f>
        <v>0</v>
      </c>
      <c r="I37" s="95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6"/>
      <c r="D39" s="97" t="s">
        <v>51</v>
      </c>
      <c r="E39" s="55"/>
      <c r="F39" s="55"/>
      <c r="G39" s="98" t="s">
        <v>52</v>
      </c>
      <c r="H39" s="99" t="s">
        <v>53</v>
      </c>
      <c r="I39" s="55"/>
      <c r="J39" s="100">
        <f>SUM(J30:J37)</f>
        <v>0</v>
      </c>
      <c r="K39" s="101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191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6" t="str">
        <f>E7</f>
        <v>MVE jez Rajhrad vč. rekonstrukce jezu a rybího přechodu</v>
      </c>
      <c r="F48" s="337"/>
      <c r="G48" s="337"/>
      <c r="H48" s="337"/>
      <c r="L48" s="33"/>
    </row>
    <row r="49" spans="2:47" s="1" customFormat="1" ht="12" customHeight="1">
      <c r="B49" s="33"/>
      <c r="C49" s="28" t="s">
        <v>166</v>
      </c>
      <c r="L49" s="33"/>
    </row>
    <row r="50" spans="2:47" s="1" customFormat="1" ht="16.5" customHeight="1">
      <c r="B50" s="33"/>
      <c r="E50" s="299" t="str">
        <f>E9</f>
        <v>VON - Vedlejší a ostatní náklady</v>
      </c>
      <c r="F50" s="338"/>
      <c r="G50" s="338"/>
      <c r="H50" s="338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Svratka, říční km 29,430 – jez </v>
      </c>
      <c r="I52" s="28" t="s">
        <v>23</v>
      </c>
      <c r="J52" s="50">
        <f>IF(J12="","",J12)</f>
        <v>45461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24</v>
      </c>
      <c r="F54" s="26" t="str">
        <f>E15</f>
        <v>Povodí Moravy, státní podnik</v>
      </c>
      <c r="I54" s="28" t="s">
        <v>32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37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192</v>
      </c>
      <c r="D57" s="96"/>
      <c r="E57" s="96"/>
      <c r="F57" s="96"/>
      <c r="G57" s="96"/>
      <c r="H57" s="96"/>
      <c r="I57" s="96"/>
      <c r="J57" s="103" t="s">
        <v>193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4" t="s">
        <v>73</v>
      </c>
      <c r="J59" s="64">
        <f>J83</f>
        <v>0</v>
      </c>
      <c r="L59" s="33"/>
      <c r="AU59" s="18" t="s">
        <v>194</v>
      </c>
    </row>
    <row r="60" spans="2:47" s="8" customFormat="1" ht="24.95" customHeight="1">
      <c r="B60" s="105"/>
      <c r="D60" s="106" t="s">
        <v>3815</v>
      </c>
      <c r="E60" s="107"/>
      <c r="F60" s="107"/>
      <c r="G60" s="107"/>
      <c r="H60" s="107"/>
      <c r="I60" s="107"/>
      <c r="J60" s="108">
        <f>J84</f>
        <v>0</v>
      </c>
      <c r="L60" s="105"/>
    </row>
    <row r="61" spans="2:47" s="8" customFormat="1" ht="24.95" customHeight="1">
      <c r="B61" s="105"/>
      <c r="D61" s="106" t="s">
        <v>3816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8" customFormat="1" ht="24.95" customHeight="1">
      <c r="B62" s="105"/>
      <c r="D62" s="106" t="s">
        <v>3817</v>
      </c>
      <c r="E62" s="107"/>
      <c r="F62" s="107"/>
      <c r="G62" s="107"/>
      <c r="H62" s="107"/>
      <c r="I62" s="107"/>
      <c r="J62" s="108">
        <f>J98</f>
        <v>0</v>
      </c>
      <c r="L62" s="105"/>
    </row>
    <row r="63" spans="2:47" s="8" customFormat="1" ht="24.95" customHeight="1">
      <c r="B63" s="105"/>
      <c r="D63" s="106" t="s">
        <v>3818</v>
      </c>
      <c r="E63" s="107"/>
      <c r="F63" s="107"/>
      <c r="G63" s="107"/>
      <c r="H63" s="107"/>
      <c r="I63" s="107"/>
      <c r="J63" s="108">
        <f>J107</f>
        <v>0</v>
      </c>
      <c r="L63" s="105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203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36" t="str">
        <f>E7</f>
        <v>MVE jez Rajhrad vč. rekonstrukce jezu a rybího přechodu</v>
      </c>
      <c r="F73" s="337"/>
      <c r="G73" s="337"/>
      <c r="H73" s="337"/>
      <c r="L73" s="33"/>
    </row>
    <row r="74" spans="2:12" s="1" customFormat="1" ht="12" customHeight="1">
      <c r="B74" s="33"/>
      <c r="C74" s="28" t="s">
        <v>166</v>
      </c>
      <c r="L74" s="33"/>
    </row>
    <row r="75" spans="2:12" s="1" customFormat="1" ht="16.5" customHeight="1">
      <c r="B75" s="33"/>
      <c r="E75" s="299" t="str">
        <f>E9</f>
        <v>VON - Vedlejší a ostatní náklady</v>
      </c>
      <c r="F75" s="338"/>
      <c r="G75" s="338"/>
      <c r="H75" s="338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 xml:space="preserve">Svratka, říční km 29,430 – jez </v>
      </c>
      <c r="I77" s="28" t="s">
        <v>23</v>
      </c>
      <c r="J77" s="50">
        <f>IF(J12="","",J12)</f>
        <v>45461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24</v>
      </c>
      <c r="F79" s="26" t="str">
        <f>E15</f>
        <v>Povodí Moravy, státní podnik</v>
      </c>
      <c r="I79" s="28" t="s">
        <v>32</v>
      </c>
      <c r="J79" s="31" t="str">
        <f>E21</f>
        <v>AQUATIS a. s.</v>
      </c>
      <c r="L79" s="33"/>
    </row>
    <row r="80" spans="2:12" s="1" customFormat="1" ht="15.2" customHeight="1">
      <c r="B80" s="33"/>
      <c r="C80" s="28" t="s">
        <v>30</v>
      </c>
      <c r="F80" s="26" t="str">
        <f>IF(E18="","",E18)</f>
        <v>Vyplň údaj</v>
      </c>
      <c r="I80" s="28" t="s">
        <v>37</v>
      </c>
      <c r="J80" s="31" t="str">
        <f>E24</f>
        <v>Bc. Aneta Patková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3"/>
      <c r="C82" s="114" t="s">
        <v>204</v>
      </c>
      <c r="D82" s="115" t="s">
        <v>60</v>
      </c>
      <c r="E82" s="115" t="s">
        <v>56</v>
      </c>
      <c r="F82" s="115" t="s">
        <v>57</v>
      </c>
      <c r="G82" s="115" t="s">
        <v>205</v>
      </c>
      <c r="H82" s="115" t="s">
        <v>206</v>
      </c>
      <c r="I82" s="115" t="s">
        <v>207</v>
      </c>
      <c r="J82" s="115" t="s">
        <v>193</v>
      </c>
      <c r="K82" s="116" t="s">
        <v>208</v>
      </c>
      <c r="L82" s="113"/>
      <c r="M82" s="57" t="s">
        <v>19</v>
      </c>
      <c r="N82" s="58" t="s">
        <v>45</v>
      </c>
      <c r="O82" s="58" t="s">
        <v>209</v>
      </c>
      <c r="P82" s="58" t="s">
        <v>210</v>
      </c>
      <c r="Q82" s="58" t="s">
        <v>211</v>
      </c>
      <c r="R82" s="58" t="s">
        <v>212</v>
      </c>
      <c r="S82" s="58" t="s">
        <v>213</v>
      </c>
      <c r="T82" s="59" t="s">
        <v>214</v>
      </c>
    </row>
    <row r="83" spans="2:65" s="1" customFormat="1" ht="22.9" customHeight="1">
      <c r="B83" s="33"/>
      <c r="C83" s="62" t="s">
        <v>215</v>
      </c>
      <c r="J83" s="117">
        <f>BK83</f>
        <v>0</v>
      </c>
      <c r="L83" s="33"/>
      <c r="M83" s="60"/>
      <c r="N83" s="51"/>
      <c r="O83" s="51"/>
      <c r="P83" s="118">
        <f>P84+P87+P98+P107</f>
        <v>0</v>
      </c>
      <c r="Q83" s="51"/>
      <c r="R83" s="118">
        <f>R84+R87+R98+R107</f>
        <v>0</v>
      </c>
      <c r="S83" s="51"/>
      <c r="T83" s="119">
        <f>T84+T87+T98+T107</f>
        <v>0</v>
      </c>
      <c r="AT83" s="18" t="s">
        <v>74</v>
      </c>
      <c r="AU83" s="18" t="s">
        <v>194</v>
      </c>
      <c r="BK83" s="120">
        <f>BK84+BK87+BK98+BK107</f>
        <v>0</v>
      </c>
    </row>
    <row r="84" spans="2:65" s="11" customFormat="1" ht="25.9" customHeight="1">
      <c r="B84" s="121"/>
      <c r="D84" s="122" t="s">
        <v>74</v>
      </c>
      <c r="E84" s="123" t="s">
        <v>3819</v>
      </c>
      <c r="F84" s="123" t="s">
        <v>3820</v>
      </c>
      <c r="I84" s="124"/>
      <c r="J84" s="125">
        <f>BK84</f>
        <v>0</v>
      </c>
      <c r="L84" s="121"/>
      <c r="M84" s="126"/>
      <c r="P84" s="127">
        <f>SUM(P85:P86)</f>
        <v>0</v>
      </c>
      <c r="R84" s="127">
        <f>SUM(R85:R86)</f>
        <v>0</v>
      </c>
      <c r="T84" s="128">
        <f>SUM(T85:T86)</f>
        <v>0</v>
      </c>
      <c r="AR84" s="122" t="s">
        <v>83</v>
      </c>
      <c r="AT84" s="129" t="s">
        <v>74</v>
      </c>
      <c r="AU84" s="129" t="s">
        <v>75</v>
      </c>
      <c r="AY84" s="122" t="s">
        <v>218</v>
      </c>
      <c r="BK84" s="130">
        <f>SUM(BK85:BK86)</f>
        <v>0</v>
      </c>
    </row>
    <row r="85" spans="2:65" s="1" customFormat="1" ht="16.5" customHeight="1">
      <c r="B85" s="33"/>
      <c r="C85" s="133" t="s">
        <v>83</v>
      </c>
      <c r="D85" s="133" t="s">
        <v>220</v>
      </c>
      <c r="E85" s="134" t="s">
        <v>3821</v>
      </c>
      <c r="F85" s="135" t="s">
        <v>3822</v>
      </c>
      <c r="G85" s="136" t="s">
        <v>426</v>
      </c>
      <c r="H85" s="137">
        <v>1</v>
      </c>
      <c r="I85" s="138"/>
      <c r="J85" s="139">
        <f>ROUND(I85*H85,2)</f>
        <v>0</v>
      </c>
      <c r="K85" s="135" t="s">
        <v>19</v>
      </c>
      <c r="L85" s="33"/>
      <c r="M85" s="140" t="s">
        <v>19</v>
      </c>
      <c r="N85" s="141" t="s">
        <v>46</v>
      </c>
      <c r="P85" s="142">
        <f>O85*H85</f>
        <v>0</v>
      </c>
      <c r="Q85" s="142">
        <v>0</v>
      </c>
      <c r="R85" s="142">
        <f>Q85*H85</f>
        <v>0</v>
      </c>
      <c r="S85" s="142">
        <v>0</v>
      </c>
      <c r="T85" s="143">
        <f>S85*H85</f>
        <v>0</v>
      </c>
      <c r="AR85" s="144" t="s">
        <v>3823</v>
      </c>
      <c r="AT85" s="144" t="s">
        <v>220</v>
      </c>
      <c r="AU85" s="144" t="s">
        <v>83</v>
      </c>
      <c r="AY85" s="18" t="s">
        <v>218</v>
      </c>
      <c r="BE85" s="145">
        <f>IF(N85="základní",J85,0)</f>
        <v>0</v>
      </c>
      <c r="BF85" s="145">
        <f>IF(N85="snížená",J85,0)</f>
        <v>0</v>
      </c>
      <c r="BG85" s="145">
        <f>IF(N85="zákl. přenesená",J85,0)</f>
        <v>0</v>
      </c>
      <c r="BH85" s="145">
        <f>IF(N85="sníž. přenesená",J85,0)</f>
        <v>0</v>
      </c>
      <c r="BI85" s="145">
        <f>IF(N85="nulová",J85,0)</f>
        <v>0</v>
      </c>
      <c r="BJ85" s="18" t="s">
        <v>83</v>
      </c>
      <c r="BK85" s="145">
        <f>ROUND(I85*H85,2)</f>
        <v>0</v>
      </c>
      <c r="BL85" s="18" t="s">
        <v>3823</v>
      </c>
      <c r="BM85" s="144" t="s">
        <v>3824</v>
      </c>
    </row>
    <row r="86" spans="2:65" s="1" customFormat="1" ht="29.25">
      <c r="B86" s="33"/>
      <c r="D86" s="146" t="s">
        <v>226</v>
      </c>
      <c r="F86" s="147" t="s">
        <v>3825</v>
      </c>
      <c r="I86" s="148"/>
      <c r="L86" s="33"/>
      <c r="M86" s="149"/>
      <c r="T86" s="54"/>
      <c r="AT86" s="18" t="s">
        <v>226</v>
      </c>
      <c r="AU86" s="18" t="s">
        <v>83</v>
      </c>
    </row>
    <row r="87" spans="2:65" s="11" customFormat="1" ht="25.9" customHeight="1">
      <c r="B87" s="121"/>
      <c r="D87" s="122" t="s">
        <v>74</v>
      </c>
      <c r="E87" s="123" t="s">
        <v>3826</v>
      </c>
      <c r="F87" s="123" t="s">
        <v>3827</v>
      </c>
      <c r="I87" s="124"/>
      <c r="J87" s="125">
        <f>BK87</f>
        <v>0</v>
      </c>
      <c r="L87" s="121"/>
      <c r="M87" s="126"/>
      <c r="P87" s="127">
        <f>SUM(P88:P97)</f>
        <v>0</v>
      </c>
      <c r="R87" s="127">
        <f>SUM(R88:R97)</f>
        <v>0</v>
      </c>
      <c r="T87" s="128">
        <f>SUM(T88:T97)</f>
        <v>0</v>
      </c>
      <c r="AR87" s="122" t="s">
        <v>255</v>
      </c>
      <c r="AT87" s="129" t="s">
        <v>74</v>
      </c>
      <c r="AU87" s="129" t="s">
        <v>75</v>
      </c>
      <c r="AY87" s="122" t="s">
        <v>218</v>
      </c>
      <c r="BK87" s="130">
        <f>SUM(BK88:BK97)</f>
        <v>0</v>
      </c>
    </row>
    <row r="88" spans="2:65" s="1" customFormat="1" ht="21.75" customHeight="1">
      <c r="B88" s="33"/>
      <c r="C88" s="133" t="s">
        <v>85</v>
      </c>
      <c r="D88" s="133" t="s">
        <v>220</v>
      </c>
      <c r="E88" s="134" t="s">
        <v>3828</v>
      </c>
      <c r="F88" s="135" t="s">
        <v>3829</v>
      </c>
      <c r="G88" s="136" t="s">
        <v>426</v>
      </c>
      <c r="H88" s="137">
        <v>1</v>
      </c>
      <c r="I88" s="138"/>
      <c r="J88" s="139">
        <f>ROUND(I88*H88,2)</f>
        <v>0</v>
      </c>
      <c r="K88" s="135" t="s">
        <v>19</v>
      </c>
      <c r="L88" s="33"/>
      <c r="M88" s="140" t="s">
        <v>19</v>
      </c>
      <c r="N88" s="141" t="s">
        <v>46</v>
      </c>
      <c r="P88" s="142">
        <f>O88*H88</f>
        <v>0</v>
      </c>
      <c r="Q88" s="142">
        <v>0</v>
      </c>
      <c r="R88" s="142">
        <f>Q88*H88</f>
        <v>0</v>
      </c>
      <c r="S88" s="142">
        <v>0</v>
      </c>
      <c r="T88" s="143">
        <f>S88*H88</f>
        <v>0</v>
      </c>
      <c r="AR88" s="144" t="s">
        <v>3823</v>
      </c>
      <c r="AT88" s="144" t="s">
        <v>220</v>
      </c>
      <c r="AU88" s="144" t="s">
        <v>83</v>
      </c>
      <c r="AY88" s="18" t="s">
        <v>218</v>
      </c>
      <c r="BE88" s="145">
        <f>IF(N88="základní",J88,0)</f>
        <v>0</v>
      </c>
      <c r="BF88" s="145">
        <f>IF(N88="snížená",J88,0)</f>
        <v>0</v>
      </c>
      <c r="BG88" s="145">
        <f>IF(N88="zákl. přenesená",J88,0)</f>
        <v>0</v>
      </c>
      <c r="BH88" s="145">
        <f>IF(N88="sníž. přenesená",J88,0)</f>
        <v>0</v>
      </c>
      <c r="BI88" s="145">
        <f>IF(N88="nulová",J88,0)</f>
        <v>0</v>
      </c>
      <c r="BJ88" s="18" t="s">
        <v>83</v>
      </c>
      <c r="BK88" s="145">
        <f>ROUND(I88*H88,2)</f>
        <v>0</v>
      </c>
      <c r="BL88" s="18" t="s">
        <v>3823</v>
      </c>
      <c r="BM88" s="144" t="s">
        <v>3830</v>
      </c>
    </row>
    <row r="89" spans="2:65" s="1" customFormat="1" ht="11.25">
      <c r="B89" s="33"/>
      <c r="D89" s="146" t="s">
        <v>226</v>
      </c>
      <c r="F89" s="147" t="s">
        <v>3831</v>
      </c>
      <c r="I89" s="148"/>
      <c r="L89" s="33"/>
      <c r="M89" s="149"/>
      <c r="T89" s="54"/>
      <c r="AT89" s="18" t="s">
        <v>226</v>
      </c>
      <c r="AU89" s="18" t="s">
        <v>83</v>
      </c>
    </row>
    <row r="90" spans="2:65" s="1" customFormat="1" ht="16.5" customHeight="1">
      <c r="B90" s="33"/>
      <c r="C90" s="133" t="s">
        <v>110</v>
      </c>
      <c r="D90" s="133" t="s">
        <v>220</v>
      </c>
      <c r="E90" s="134" t="s">
        <v>3832</v>
      </c>
      <c r="F90" s="135" t="s">
        <v>3833</v>
      </c>
      <c r="G90" s="136" t="s">
        <v>426</v>
      </c>
      <c r="H90" s="137">
        <v>1</v>
      </c>
      <c r="I90" s="138"/>
      <c r="J90" s="139">
        <f>ROUND(I90*H90,2)</f>
        <v>0</v>
      </c>
      <c r="K90" s="135" t="s">
        <v>19</v>
      </c>
      <c r="L90" s="33"/>
      <c r="M90" s="140" t="s">
        <v>19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3823</v>
      </c>
      <c r="AT90" s="144" t="s">
        <v>220</v>
      </c>
      <c r="AU90" s="144" t="s">
        <v>83</v>
      </c>
      <c r="AY90" s="18" t="s">
        <v>218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83</v>
      </c>
      <c r="BK90" s="145">
        <f>ROUND(I90*H90,2)</f>
        <v>0</v>
      </c>
      <c r="BL90" s="18" t="s">
        <v>3823</v>
      </c>
      <c r="BM90" s="144" t="s">
        <v>3834</v>
      </c>
    </row>
    <row r="91" spans="2:65" s="1" customFormat="1" ht="11.25">
      <c r="B91" s="33"/>
      <c r="D91" s="146" t="s">
        <v>226</v>
      </c>
      <c r="F91" s="147" t="s">
        <v>3833</v>
      </c>
      <c r="I91" s="148"/>
      <c r="L91" s="33"/>
      <c r="M91" s="149"/>
      <c r="T91" s="54"/>
      <c r="AT91" s="18" t="s">
        <v>226</v>
      </c>
      <c r="AU91" s="18" t="s">
        <v>83</v>
      </c>
    </row>
    <row r="92" spans="2:65" s="1" customFormat="1" ht="16.5" customHeight="1">
      <c r="B92" s="33"/>
      <c r="C92" s="133" t="s">
        <v>224</v>
      </c>
      <c r="D92" s="133" t="s">
        <v>220</v>
      </c>
      <c r="E92" s="134" t="s">
        <v>3835</v>
      </c>
      <c r="F92" s="135" t="s">
        <v>3836</v>
      </c>
      <c r="G92" s="136" t="s">
        <v>426</v>
      </c>
      <c r="H92" s="137">
        <v>1</v>
      </c>
      <c r="I92" s="138"/>
      <c r="J92" s="139">
        <f>ROUND(I92*H92,2)</f>
        <v>0</v>
      </c>
      <c r="K92" s="135" t="s">
        <v>19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3823</v>
      </c>
      <c r="AT92" s="144" t="s">
        <v>220</v>
      </c>
      <c r="AU92" s="144" t="s">
        <v>83</v>
      </c>
      <c r="AY92" s="18" t="s">
        <v>218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83</v>
      </c>
      <c r="BK92" s="145">
        <f>ROUND(I92*H92,2)</f>
        <v>0</v>
      </c>
      <c r="BL92" s="18" t="s">
        <v>3823</v>
      </c>
      <c r="BM92" s="144" t="s">
        <v>3837</v>
      </c>
    </row>
    <row r="93" spans="2:65" s="1" customFormat="1" ht="11.25">
      <c r="B93" s="33"/>
      <c r="D93" s="146" t="s">
        <v>226</v>
      </c>
      <c r="F93" s="147" t="s">
        <v>3836</v>
      </c>
      <c r="I93" s="148"/>
      <c r="L93" s="33"/>
      <c r="M93" s="149"/>
      <c r="T93" s="54"/>
      <c r="AT93" s="18" t="s">
        <v>226</v>
      </c>
      <c r="AU93" s="18" t="s">
        <v>83</v>
      </c>
    </row>
    <row r="94" spans="2:65" s="1" customFormat="1" ht="16.5" customHeight="1">
      <c r="B94" s="33"/>
      <c r="C94" s="133" t="s">
        <v>255</v>
      </c>
      <c r="D94" s="133" t="s">
        <v>220</v>
      </c>
      <c r="E94" s="134" t="s">
        <v>3838</v>
      </c>
      <c r="F94" s="135" t="s">
        <v>3839</v>
      </c>
      <c r="G94" s="136" t="s">
        <v>426</v>
      </c>
      <c r="H94" s="137">
        <v>1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3823</v>
      </c>
      <c r="AT94" s="144" t="s">
        <v>220</v>
      </c>
      <c r="AU94" s="144" t="s">
        <v>83</v>
      </c>
      <c r="AY94" s="18" t="s">
        <v>218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83</v>
      </c>
      <c r="BK94" s="145">
        <f>ROUND(I94*H94,2)</f>
        <v>0</v>
      </c>
      <c r="BL94" s="18" t="s">
        <v>3823</v>
      </c>
      <c r="BM94" s="144" t="s">
        <v>3840</v>
      </c>
    </row>
    <row r="95" spans="2:65" s="1" customFormat="1" ht="11.25">
      <c r="B95" s="33"/>
      <c r="D95" s="146" t="s">
        <v>226</v>
      </c>
      <c r="F95" s="147" t="s">
        <v>3839</v>
      </c>
      <c r="I95" s="148"/>
      <c r="L95" s="33"/>
      <c r="M95" s="149"/>
      <c r="T95" s="54"/>
      <c r="AT95" s="18" t="s">
        <v>226</v>
      </c>
      <c r="AU95" s="18" t="s">
        <v>83</v>
      </c>
    </row>
    <row r="96" spans="2:65" s="1" customFormat="1" ht="16.5" customHeight="1">
      <c r="B96" s="33"/>
      <c r="C96" s="133" t="s">
        <v>262</v>
      </c>
      <c r="D96" s="133" t="s">
        <v>220</v>
      </c>
      <c r="E96" s="134" t="s">
        <v>3841</v>
      </c>
      <c r="F96" s="135" t="s">
        <v>3842</v>
      </c>
      <c r="G96" s="136" t="s">
        <v>426</v>
      </c>
      <c r="H96" s="137">
        <v>1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3823</v>
      </c>
      <c r="AT96" s="144" t="s">
        <v>220</v>
      </c>
      <c r="AU96" s="144" t="s">
        <v>83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3823</v>
      </c>
      <c r="BM96" s="144" t="s">
        <v>3843</v>
      </c>
    </row>
    <row r="97" spans="2:65" s="1" customFormat="1" ht="11.25">
      <c r="B97" s="33"/>
      <c r="D97" s="146" t="s">
        <v>226</v>
      </c>
      <c r="F97" s="147" t="s">
        <v>3842</v>
      </c>
      <c r="I97" s="148"/>
      <c r="L97" s="33"/>
      <c r="M97" s="149"/>
      <c r="T97" s="54"/>
      <c r="AT97" s="18" t="s">
        <v>226</v>
      </c>
      <c r="AU97" s="18" t="s">
        <v>83</v>
      </c>
    </row>
    <row r="98" spans="2:65" s="11" customFormat="1" ht="25.9" customHeight="1">
      <c r="B98" s="121"/>
      <c r="D98" s="122" t="s">
        <v>74</v>
      </c>
      <c r="E98" s="123" t="s">
        <v>3844</v>
      </c>
      <c r="F98" s="123" t="s">
        <v>3845</v>
      </c>
      <c r="I98" s="124"/>
      <c r="J98" s="125">
        <f>BK98</f>
        <v>0</v>
      </c>
      <c r="L98" s="121"/>
      <c r="M98" s="126"/>
      <c r="P98" s="127">
        <f>SUM(P99:P106)</f>
        <v>0</v>
      </c>
      <c r="R98" s="127">
        <f>SUM(R99:R106)</f>
        <v>0</v>
      </c>
      <c r="T98" s="128">
        <f>SUM(T99:T106)</f>
        <v>0</v>
      </c>
      <c r="AR98" s="122" t="s">
        <v>83</v>
      </c>
      <c r="AT98" s="129" t="s">
        <v>74</v>
      </c>
      <c r="AU98" s="129" t="s">
        <v>75</v>
      </c>
      <c r="AY98" s="122" t="s">
        <v>218</v>
      </c>
      <c r="BK98" s="130">
        <f>SUM(BK99:BK106)</f>
        <v>0</v>
      </c>
    </row>
    <row r="99" spans="2:65" s="1" customFormat="1" ht="16.5" customHeight="1">
      <c r="B99" s="33"/>
      <c r="C99" s="133" t="s">
        <v>270</v>
      </c>
      <c r="D99" s="133" t="s">
        <v>220</v>
      </c>
      <c r="E99" s="134" t="s">
        <v>3846</v>
      </c>
      <c r="F99" s="135" t="s">
        <v>3847</v>
      </c>
      <c r="G99" s="136" t="s">
        <v>426</v>
      </c>
      <c r="H99" s="137">
        <v>1</v>
      </c>
      <c r="I99" s="138"/>
      <c r="J99" s="139">
        <f>ROUND(I99*H99,2)</f>
        <v>0</v>
      </c>
      <c r="K99" s="135" t="s">
        <v>19</v>
      </c>
      <c r="L99" s="33"/>
      <c r="M99" s="140" t="s">
        <v>19</v>
      </c>
      <c r="N99" s="141" t="s">
        <v>46</v>
      </c>
      <c r="P99" s="142">
        <f>O99*H99</f>
        <v>0</v>
      </c>
      <c r="Q99" s="142">
        <v>0</v>
      </c>
      <c r="R99" s="142">
        <f>Q99*H99</f>
        <v>0</v>
      </c>
      <c r="S99" s="142">
        <v>0</v>
      </c>
      <c r="T99" s="143">
        <f>S99*H99</f>
        <v>0</v>
      </c>
      <c r="AR99" s="144" t="s">
        <v>3823</v>
      </c>
      <c r="AT99" s="144" t="s">
        <v>220</v>
      </c>
      <c r="AU99" s="144" t="s">
        <v>83</v>
      </c>
      <c r="AY99" s="18" t="s">
        <v>218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8" t="s">
        <v>83</v>
      </c>
      <c r="BK99" s="145">
        <f>ROUND(I99*H99,2)</f>
        <v>0</v>
      </c>
      <c r="BL99" s="18" t="s">
        <v>3823</v>
      </c>
      <c r="BM99" s="144" t="s">
        <v>3848</v>
      </c>
    </row>
    <row r="100" spans="2:65" s="1" customFormat="1" ht="11.25">
      <c r="B100" s="33"/>
      <c r="D100" s="146" t="s">
        <v>226</v>
      </c>
      <c r="F100" s="147" t="s">
        <v>3847</v>
      </c>
      <c r="I100" s="148"/>
      <c r="L100" s="33"/>
      <c r="M100" s="149"/>
      <c r="T100" s="54"/>
      <c r="AT100" s="18" t="s">
        <v>226</v>
      </c>
      <c r="AU100" s="18" t="s">
        <v>83</v>
      </c>
    </row>
    <row r="101" spans="2:65" s="1" customFormat="1" ht="16.5" customHeight="1">
      <c r="B101" s="33"/>
      <c r="C101" s="133" t="s">
        <v>301</v>
      </c>
      <c r="D101" s="133" t="s">
        <v>220</v>
      </c>
      <c r="E101" s="134" t="s">
        <v>3849</v>
      </c>
      <c r="F101" s="135" t="s">
        <v>3850</v>
      </c>
      <c r="G101" s="136" t="s">
        <v>426</v>
      </c>
      <c r="H101" s="137">
        <v>1</v>
      </c>
      <c r="I101" s="138"/>
      <c r="J101" s="139">
        <f>ROUND(I101*H101,2)</f>
        <v>0</v>
      </c>
      <c r="K101" s="135" t="s">
        <v>19</v>
      </c>
      <c r="L101" s="33"/>
      <c r="M101" s="140" t="s">
        <v>19</v>
      </c>
      <c r="N101" s="141" t="s">
        <v>46</v>
      </c>
      <c r="P101" s="142">
        <f>O101*H101</f>
        <v>0</v>
      </c>
      <c r="Q101" s="142">
        <v>0</v>
      </c>
      <c r="R101" s="142">
        <f>Q101*H101</f>
        <v>0</v>
      </c>
      <c r="S101" s="142">
        <v>0</v>
      </c>
      <c r="T101" s="143">
        <f>S101*H101</f>
        <v>0</v>
      </c>
      <c r="AR101" s="144" t="s">
        <v>3823</v>
      </c>
      <c r="AT101" s="144" t="s">
        <v>220</v>
      </c>
      <c r="AU101" s="144" t="s">
        <v>83</v>
      </c>
      <c r="AY101" s="18" t="s">
        <v>218</v>
      </c>
      <c r="BE101" s="145">
        <f>IF(N101="základní",J101,0)</f>
        <v>0</v>
      </c>
      <c r="BF101" s="145">
        <f>IF(N101="snížená",J101,0)</f>
        <v>0</v>
      </c>
      <c r="BG101" s="145">
        <f>IF(N101="zákl. přenesená",J101,0)</f>
        <v>0</v>
      </c>
      <c r="BH101" s="145">
        <f>IF(N101="sníž. přenesená",J101,0)</f>
        <v>0</v>
      </c>
      <c r="BI101" s="145">
        <f>IF(N101="nulová",J101,0)</f>
        <v>0</v>
      </c>
      <c r="BJ101" s="18" t="s">
        <v>83</v>
      </c>
      <c r="BK101" s="145">
        <f>ROUND(I101*H101,2)</f>
        <v>0</v>
      </c>
      <c r="BL101" s="18" t="s">
        <v>3823</v>
      </c>
      <c r="BM101" s="144" t="s">
        <v>3851</v>
      </c>
    </row>
    <row r="102" spans="2:65" s="1" customFormat="1" ht="11.25">
      <c r="B102" s="33"/>
      <c r="D102" s="146" t="s">
        <v>226</v>
      </c>
      <c r="F102" s="147" t="s">
        <v>3850</v>
      </c>
      <c r="I102" s="148"/>
      <c r="L102" s="33"/>
      <c r="M102" s="149"/>
      <c r="T102" s="54"/>
      <c r="AT102" s="18" t="s">
        <v>226</v>
      </c>
      <c r="AU102" s="18" t="s">
        <v>83</v>
      </c>
    </row>
    <row r="103" spans="2:65" s="1" customFormat="1" ht="16.5" customHeight="1">
      <c r="B103" s="33"/>
      <c r="C103" s="133" t="s">
        <v>310</v>
      </c>
      <c r="D103" s="133" t="s">
        <v>220</v>
      </c>
      <c r="E103" s="134" t="s">
        <v>3852</v>
      </c>
      <c r="F103" s="135" t="s">
        <v>3853</v>
      </c>
      <c r="G103" s="136" t="s">
        <v>426</v>
      </c>
      <c r="H103" s="137">
        <v>1</v>
      </c>
      <c r="I103" s="138"/>
      <c r="J103" s="139">
        <f>ROUND(I103*H103,2)</f>
        <v>0</v>
      </c>
      <c r="K103" s="135" t="s">
        <v>19</v>
      </c>
      <c r="L103" s="33"/>
      <c r="M103" s="140" t="s">
        <v>19</v>
      </c>
      <c r="N103" s="141" t="s">
        <v>46</v>
      </c>
      <c r="P103" s="142">
        <f>O103*H103</f>
        <v>0</v>
      </c>
      <c r="Q103" s="142">
        <v>0</v>
      </c>
      <c r="R103" s="142">
        <f>Q103*H103</f>
        <v>0</v>
      </c>
      <c r="S103" s="142">
        <v>0</v>
      </c>
      <c r="T103" s="143">
        <f>S103*H103</f>
        <v>0</v>
      </c>
      <c r="AR103" s="144" t="s">
        <v>3823</v>
      </c>
      <c r="AT103" s="144" t="s">
        <v>220</v>
      </c>
      <c r="AU103" s="144" t="s">
        <v>83</v>
      </c>
      <c r="AY103" s="18" t="s">
        <v>218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83</v>
      </c>
      <c r="BK103" s="145">
        <f>ROUND(I103*H103,2)</f>
        <v>0</v>
      </c>
      <c r="BL103" s="18" t="s">
        <v>3823</v>
      </c>
      <c r="BM103" s="144" t="s">
        <v>3854</v>
      </c>
    </row>
    <row r="104" spans="2:65" s="1" customFormat="1" ht="11.25">
      <c r="B104" s="33"/>
      <c r="D104" s="146" t="s">
        <v>226</v>
      </c>
      <c r="F104" s="147" t="s">
        <v>3853</v>
      </c>
      <c r="I104" s="148"/>
      <c r="L104" s="33"/>
      <c r="M104" s="149"/>
      <c r="T104" s="54"/>
      <c r="AT104" s="18" t="s">
        <v>226</v>
      </c>
      <c r="AU104" s="18" t="s">
        <v>83</v>
      </c>
    </row>
    <row r="105" spans="2:65" s="1" customFormat="1" ht="16.5" customHeight="1">
      <c r="B105" s="33"/>
      <c r="C105" s="133" t="s">
        <v>326</v>
      </c>
      <c r="D105" s="133" t="s">
        <v>220</v>
      </c>
      <c r="E105" s="134" t="s">
        <v>326</v>
      </c>
      <c r="F105" s="135" t="s">
        <v>3855</v>
      </c>
      <c r="G105" s="136" t="s">
        <v>426</v>
      </c>
      <c r="H105" s="137">
        <v>1</v>
      </c>
      <c r="I105" s="138"/>
      <c r="J105" s="139">
        <f>ROUND(I105*H105,2)</f>
        <v>0</v>
      </c>
      <c r="K105" s="135" t="s">
        <v>19</v>
      </c>
      <c r="L105" s="33"/>
      <c r="M105" s="140" t="s">
        <v>19</v>
      </c>
      <c r="N105" s="141" t="s">
        <v>46</v>
      </c>
      <c r="P105" s="142">
        <f>O105*H105</f>
        <v>0</v>
      </c>
      <c r="Q105" s="142">
        <v>0</v>
      </c>
      <c r="R105" s="142">
        <f>Q105*H105</f>
        <v>0</v>
      </c>
      <c r="S105" s="142">
        <v>0</v>
      </c>
      <c r="T105" s="143">
        <f>S105*H105</f>
        <v>0</v>
      </c>
      <c r="AR105" s="144" t="s">
        <v>3823</v>
      </c>
      <c r="AT105" s="144" t="s">
        <v>220</v>
      </c>
      <c r="AU105" s="144" t="s">
        <v>83</v>
      </c>
      <c r="AY105" s="18" t="s">
        <v>218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8" t="s">
        <v>83</v>
      </c>
      <c r="BK105" s="145">
        <f>ROUND(I105*H105,2)</f>
        <v>0</v>
      </c>
      <c r="BL105" s="18" t="s">
        <v>3823</v>
      </c>
      <c r="BM105" s="144" t="s">
        <v>3856</v>
      </c>
    </row>
    <row r="106" spans="2:65" s="1" customFormat="1" ht="11.25">
      <c r="B106" s="33"/>
      <c r="D106" s="146" t="s">
        <v>226</v>
      </c>
      <c r="F106" s="147" t="s">
        <v>3855</v>
      </c>
      <c r="I106" s="148"/>
      <c r="L106" s="33"/>
      <c r="M106" s="149"/>
      <c r="T106" s="54"/>
      <c r="AT106" s="18" t="s">
        <v>226</v>
      </c>
      <c r="AU106" s="18" t="s">
        <v>83</v>
      </c>
    </row>
    <row r="107" spans="2:65" s="11" customFormat="1" ht="25.9" customHeight="1">
      <c r="B107" s="121"/>
      <c r="D107" s="122" t="s">
        <v>74</v>
      </c>
      <c r="E107" s="123" t="s">
        <v>3857</v>
      </c>
      <c r="F107" s="123" t="s">
        <v>935</v>
      </c>
      <c r="I107" s="124"/>
      <c r="J107" s="125">
        <f>BK107</f>
        <v>0</v>
      </c>
      <c r="L107" s="121"/>
      <c r="M107" s="126"/>
      <c r="P107" s="127">
        <f>SUM(P108:P140)</f>
        <v>0</v>
      </c>
      <c r="R107" s="127">
        <f>SUM(R108:R140)</f>
        <v>0</v>
      </c>
      <c r="T107" s="128">
        <f>SUM(T108:T140)</f>
        <v>0</v>
      </c>
      <c r="AR107" s="122" t="s">
        <v>83</v>
      </c>
      <c r="AT107" s="129" t="s">
        <v>74</v>
      </c>
      <c r="AU107" s="129" t="s">
        <v>75</v>
      </c>
      <c r="AY107" s="122" t="s">
        <v>218</v>
      </c>
      <c r="BK107" s="130">
        <f>SUM(BK108:BK140)</f>
        <v>0</v>
      </c>
    </row>
    <row r="108" spans="2:65" s="1" customFormat="1" ht="16.5" customHeight="1">
      <c r="B108" s="33"/>
      <c r="C108" s="133" t="s">
        <v>339</v>
      </c>
      <c r="D108" s="133" t="s">
        <v>220</v>
      </c>
      <c r="E108" s="134" t="s">
        <v>354</v>
      </c>
      <c r="F108" s="135" t="s">
        <v>3858</v>
      </c>
      <c r="G108" s="136" t="s">
        <v>426</v>
      </c>
      <c r="H108" s="137">
        <v>1</v>
      </c>
      <c r="I108" s="138"/>
      <c r="J108" s="139">
        <f>ROUND(I108*H108,2)</f>
        <v>0</v>
      </c>
      <c r="K108" s="135" t="s">
        <v>19</v>
      </c>
      <c r="L108" s="33"/>
      <c r="M108" s="140" t="s">
        <v>19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3823</v>
      </c>
      <c r="AT108" s="144" t="s">
        <v>220</v>
      </c>
      <c r="AU108" s="144" t="s">
        <v>83</v>
      </c>
      <c r="AY108" s="18" t="s">
        <v>218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83</v>
      </c>
      <c r="BK108" s="145">
        <f>ROUND(I108*H108,2)</f>
        <v>0</v>
      </c>
      <c r="BL108" s="18" t="s">
        <v>3823</v>
      </c>
      <c r="BM108" s="144" t="s">
        <v>3859</v>
      </c>
    </row>
    <row r="109" spans="2:65" s="1" customFormat="1" ht="11.25">
      <c r="B109" s="33"/>
      <c r="D109" s="146" t="s">
        <v>226</v>
      </c>
      <c r="F109" s="147" t="s">
        <v>3858</v>
      </c>
      <c r="I109" s="148"/>
      <c r="L109" s="33"/>
      <c r="M109" s="149"/>
      <c r="T109" s="54"/>
      <c r="AT109" s="18" t="s">
        <v>226</v>
      </c>
      <c r="AU109" s="18" t="s">
        <v>83</v>
      </c>
    </row>
    <row r="110" spans="2:65" s="1" customFormat="1" ht="16.5" customHeight="1">
      <c r="B110" s="33"/>
      <c r="C110" s="133" t="s">
        <v>347</v>
      </c>
      <c r="D110" s="133" t="s">
        <v>220</v>
      </c>
      <c r="E110" s="134" t="s">
        <v>361</v>
      </c>
      <c r="F110" s="135" t="s">
        <v>3860</v>
      </c>
      <c r="G110" s="136" t="s">
        <v>426</v>
      </c>
      <c r="H110" s="137">
        <v>1</v>
      </c>
      <c r="I110" s="138"/>
      <c r="J110" s="139">
        <f>ROUND(I110*H110,2)</f>
        <v>0</v>
      </c>
      <c r="K110" s="135" t="s">
        <v>19</v>
      </c>
      <c r="L110" s="33"/>
      <c r="M110" s="140" t="s">
        <v>19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3823</v>
      </c>
      <c r="AT110" s="144" t="s">
        <v>220</v>
      </c>
      <c r="AU110" s="144" t="s">
        <v>83</v>
      </c>
      <c r="AY110" s="18" t="s">
        <v>218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83</v>
      </c>
      <c r="BK110" s="145">
        <f>ROUND(I110*H110,2)</f>
        <v>0</v>
      </c>
      <c r="BL110" s="18" t="s">
        <v>3823</v>
      </c>
      <c r="BM110" s="144" t="s">
        <v>3861</v>
      </c>
    </row>
    <row r="111" spans="2:65" s="1" customFormat="1" ht="11.25">
      <c r="B111" s="33"/>
      <c r="D111" s="146" t="s">
        <v>226</v>
      </c>
      <c r="F111" s="147" t="s">
        <v>3860</v>
      </c>
      <c r="I111" s="148"/>
      <c r="L111" s="33"/>
      <c r="M111" s="149"/>
      <c r="T111" s="54"/>
      <c r="AT111" s="18" t="s">
        <v>226</v>
      </c>
      <c r="AU111" s="18" t="s">
        <v>83</v>
      </c>
    </row>
    <row r="112" spans="2:65" s="1" customFormat="1" ht="16.5" customHeight="1">
      <c r="B112" s="33"/>
      <c r="C112" s="133" t="s">
        <v>354</v>
      </c>
      <c r="D112" s="133" t="s">
        <v>220</v>
      </c>
      <c r="E112" s="134" t="s">
        <v>8</v>
      </c>
      <c r="F112" s="135" t="s">
        <v>3862</v>
      </c>
      <c r="G112" s="136" t="s">
        <v>426</v>
      </c>
      <c r="H112" s="137">
        <v>1</v>
      </c>
      <c r="I112" s="138"/>
      <c r="J112" s="139">
        <f>ROUND(I112*H112,2)</f>
        <v>0</v>
      </c>
      <c r="K112" s="135" t="s">
        <v>19</v>
      </c>
      <c r="L112" s="33"/>
      <c r="M112" s="140" t="s">
        <v>19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3823</v>
      </c>
      <c r="AT112" s="144" t="s">
        <v>220</v>
      </c>
      <c r="AU112" s="144" t="s">
        <v>83</v>
      </c>
      <c r="AY112" s="18" t="s">
        <v>218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83</v>
      </c>
      <c r="BK112" s="145">
        <f>ROUND(I112*H112,2)</f>
        <v>0</v>
      </c>
      <c r="BL112" s="18" t="s">
        <v>3823</v>
      </c>
      <c r="BM112" s="144" t="s">
        <v>3863</v>
      </c>
    </row>
    <row r="113" spans="2:65" s="1" customFormat="1" ht="11.25">
      <c r="B113" s="33"/>
      <c r="D113" s="146" t="s">
        <v>226</v>
      </c>
      <c r="F113" s="147" t="s">
        <v>3862</v>
      </c>
      <c r="I113" s="148"/>
      <c r="L113" s="33"/>
      <c r="M113" s="149"/>
      <c r="T113" s="54"/>
      <c r="AT113" s="18" t="s">
        <v>226</v>
      </c>
      <c r="AU113" s="18" t="s">
        <v>83</v>
      </c>
    </row>
    <row r="114" spans="2:65" s="1" customFormat="1" ht="16.5" customHeight="1">
      <c r="B114" s="33"/>
      <c r="C114" s="133" t="s">
        <v>361</v>
      </c>
      <c r="D114" s="133" t="s">
        <v>220</v>
      </c>
      <c r="E114" s="134" t="s">
        <v>375</v>
      </c>
      <c r="F114" s="135" t="s">
        <v>3864</v>
      </c>
      <c r="G114" s="136" t="s">
        <v>426</v>
      </c>
      <c r="H114" s="137">
        <v>1</v>
      </c>
      <c r="I114" s="138"/>
      <c r="J114" s="139">
        <f>ROUND(I114*H114,2)</f>
        <v>0</v>
      </c>
      <c r="K114" s="135" t="s">
        <v>19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3823</v>
      </c>
      <c r="AT114" s="144" t="s">
        <v>220</v>
      </c>
      <c r="AU114" s="144" t="s">
        <v>83</v>
      </c>
      <c r="AY114" s="18" t="s">
        <v>218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83</v>
      </c>
      <c r="BK114" s="145">
        <f>ROUND(I114*H114,2)</f>
        <v>0</v>
      </c>
      <c r="BL114" s="18" t="s">
        <v>3823</v>
      </c>
      <c r="BM114" s="144" t="s">
        <v>3865</v>
      </c>
    </row>
    <row r="115" spans="2:65" s="1" customFormat="1" ht="11.25">
      <c r="B115" s="33"/>
      <c r="D115" s="146" t="s">
        <v>226</v>
      </c>
      <c r="F115" s="147" t="s">
        <v>3864</v>
      </c>
      <c r="I115" s="148"/>
      <c r="L115" s="33"/>
      <c r="M115" s="149"/>
      <c r="T115" s="54"/>
      <c r="AT115" s="18" t="s">
        <v>226</v>
      </c>
      <c r="AU115" s="18" t="s">
        <v>83</v>
      </c>
    </row>
    <row r="116" spans="2:65" s="1" customFormat="1" ht="33" customHeight="1">
      <c r="B116" s="33"/>
      <c r="C116" s="133" t="s">
        <v>8</v>
      </c>
      <c r="D116" s="133" t="s">
        <v>220</v>
      </c>
      <c r="E116" s="134" t="s">
        <v>382</v>
      </c>
      <c r="F116" s="135" t="s">
        <v>3866</v>
      </c>
      <c r="G116" s="136" t="s">
        <v>426</v>
      </c>
      <c r="H116" s="137">
        <v>1</v>
      </c>
      <c r="I116" s="138"/>
      <c r="J116" s="139">
        <f>ROUND(I116*H116,2)</f>
        <v>0</v>
      </c>
      <c r="K116" s="135" t="s">
        <v>19</v>
      </c>
      <c r="L116" s="33"/>
      <c r="M116" s="140" t="s">
        <v>19</v>
      </c>
      <c r="N116" s="141" t="s">
        <v>46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3823</v>
      </c>
      <c r="AT116" s="144" t="s">
        <v>220</v>
      </c>
      <c r="AU116" s="144" t="s">
        <v>83</v>
      </c>
      <c r="AY116" s="18" t="s">
        <v>218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83</v>
      </c>
      <c r="BK116" s="145">
        <f>ROUND(I116*H116,2)</f>
        <v>0</v>
      </c>
      <c r="BL116" s="18" t="s">
        <v>3823</v>
      </c>
      <c r="BM116" s="144" t="s">
        <v>3867</v>
      </c>
    </row>
    <row r="117" spans="2:65" s="1" customFormat="1" ht="19.5">
      <c r="B117" s="33"/>
      <c r="D117" s="146" t="s">
        <v>226</v>
      </c>
      <c r="F117" s="147" t="s">
        <v>3868</v>
      </c>
      <c r="I117" s="148"/>
      <c r="L117" s="33"/>
      <c r="M117" s="149"/>
      <c r="T117" s="54"/>
      <c r="AT117" s="18" t="s">
        <v>226</v>
      </c>
      <c r="AU117" s="18" t="s">
        <v>83</v>
      </c>
    </row>
    <row r="118" spans="2:65" s="1" customFormat="1" ht="16.5" customHeight="1">
      <c r="B118" s="33"/>
      <c r="C118" s="133" t="s">
        <v>375</v>
      </c>
      <c r="D118" s="133" t="s">
        <v>220</v>
      </c>
      <c r="E118" s="134" t="s">
        <v>391</v>
      </c>
      <c r="F118" s="135" t="s">
        <v>3869</v>
      </c>
      <c r="G118" s="136" t="s">
        <v>426</v>
      </c>
      <c r="H118" s="137">
        <v>1</v>
      </c>
      <c r="I118" s="138"/>
      <c r="J118" s="139">
        <f>ROUND(I118*H118,2)</f>
        <v>0</v>
      </c>
      <c r="K118" s="135" t="s">
        <v>19</v>
      </c>
      <c r="L118" s="33"/>
      <c r="M118" s="140" t="s">
        <v>19</v>
      </c>
      <c r="N118" s="141" t="s">
        <v>46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3823</v>
      </c>
      <c r="AT118" s="144" t="s">
        <v>220</v>
      </c>
      <c r="AU118" s="144" t="s">
        <v>83</v>
      </c>
      <c r="AY118" s="18" t="s">
        <v>218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83</v>
      </c>
      <c r="BK118" s="145">
        <f>ROUND(I118*H118,2)</f>
        <v>0</v>
      </c>
      <c r="BL118" s="18" t="s">
        <v>3823</v>
      </c>
      <c r="BM118" s="144" t="s">
        <v>3870</v>
      </c>
    </row>
    <row r="119" spans="2:65" s="1" customFormat="1" ht="11.25">
      <c r="B119" s="33"/>
      <c r="D119" s="146" t="s">
        <v>226</v>
      </c>
      <c r="F119" s="147" t="s">
        <v>3869</v>
      </c>
      <c r="I119" s="148"/>
      <c r="L119" s="33"/>
      <c r="M119" s="149"/>
      <c r="T119" s="54"/>
      <c r="AT119" s="18" t="s">
        <v>226</v>
      </c>
      <c r="AU119" s="18" t="s">
        <v>83</v>
      </c>
    </row>
    <row r="120" spans="2:65" s="1" customFormat="1" ht="16.5" customHeight="1">
      <c r="B120" s="33"/>
      <c r="C120" s="133" t="s">
        <v>382</v>
      </c>
      <c r="D120" s="133" t="s">
        <v>220</v>
      </c>
      <c r="E120" s="134" t="s">
        <v>416</v>
      </c>
      <c r="F120" s="135" t="s">
        <v>3871</v>
      </c>
      <c r="G120" s="136" t="s">
        <v>426</v>
      </c>
      <c r="H120" s="137">
        <v>1</v>
      </c>
      <c r="I120" s="138"/>
      <c r="J120" s="139">
        <f>ROUND(I120*H120,2)</f>
        <v>0</v>
      </c>
      <c r="K120" s="135" t="s">
        <v>19</v>
      </c>
      <c r="L120" s="33"/>
      <c r="M120" s="140" t="s">
        <v>19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3823</v>
      </c>
      <c r="AT120" s="144" t="s">
        <v>220</v>
      </c>
      <c r="AU120" s="144" t="s">
        <v>83</v>
      </c>
      <c r="AY120" s="18" t="s">
        <v>218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83</v>
      </c>
      <c r="BK120" s="145">
        <f>ROUND(I120*H120,2)</f>
        <v>0</v>
      </c>
      <c r="BL120" s="18" t="s">
        <v>3823</v>
      </c>
      <c r="BM120" s="144" t="s">
        <v>3872</v>
      </c>
    </row>
    <row r="121" spans="2:65" s="1" customFormat="1" ht="19.5">
      <c r="B121" s="33"/>
      <c r="D121" s="146" t="s">
        <v>226</v>
      </c>
      <c r="F121" s="147" t="s">
        <v>3873</v>
      </c>
      <c r="I121" s="148"/>
      <c r="L121" s="33"/>
      <c r="M121" s="149"/>
      <c r="T121" s="54"/>
      <c r="AT121" s="18" t="s">
        <v>226</v>
      </c>
      <c r="AU121" s="18" t="s">
        <v>83</v>
      </c>
    </row>
    <row r="122" spans="2:65" s="1" customFormat="1" ht="16.5" customHeight="1">
      <c r="B122" s="33"/>
      <c r="C122" s="133" t="s">
        <v>391</v>
      </c>
      <c r="D122" s="133" t="s">
        <v>220</v>
      </c>
      <c r="E122" s="134" t="s">
        <v>7</v>
      </c>
      <c r="F122" s="135" t="s">
        <v>3874</v>
      </c>
      <c r="G122" s="136" t="s">
        <v>426</v>
      </c>
      <c r="H122" s="137">
        <v>1</v>
      </c>
      <c r="I122" s="138"/>
      <c r="J122" s="139">
        <f>ROUND(I122*H122,2)</f>
        <v>0</v>
      </c>
      <c r="K122" s="135" t="s">
        <v>19</v>
      </c>
      <c r="L122" s="33"/>
      <c r="M122" s="140" t="s">
        <v>19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3823</v>
      </c>
      <c r="AT122" s="144" t="s">
        <v>220</v>
      </c>
      <c r="AU122" s="144" t="s">
        <v>83</v>
      </c>
      <c r="AY122" s="18" t="s">
        <v>218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83</v>
      </c>
      <c r="BK122" s="145">
        <f>ROUND(I122*H122,2)</f>
        <v>0</v>
      </c>
      <c r="BL122" s="18" t="s">
        <v>3823</v>
      </c>
      <c r="BM122" s="144" t="s">
        <v>3875</v>
      </c>
    </row>
    <row r="123" spans="2:65" s="1" customFormat="1" ht="11.25">
      <c r="B123" s="33"/>
      <c r="D123" s="146" t="s">
        <v>226</v>
      </c>
      <c r="F123" s="147" t="s">
        <v>3874</v>
      </c>
      <c r="I123" s="148"/>
      <c r="L123" s="33"/>
      <c r="M123" s="149"/>
      <c r="T123" s="54"/>
      <c r="AT123" s="18" t="s">
        <v>226</v>
      </c>
      <c r="AU123" s="18" t="s">
        <v>83</v>
      </c>
    </row>
    <row r="124" spans="2:65" s="1" customFormat="1" ht="16.5" customHeight="1">
      <c r="B124" s="33"/>
      <c r="C124" s="133" t="s">
        <v>398</v>
      </c>
      <c r="D124" s="133" t="s">
        <v>220</v>
      </c>
      <c r="E124" s="134" t="s">
        <v>429</v>
      </c>
      <c r="F124" s="135" t="s">
        <v>3876</v>
      </c>
      <c r="G124" s="136" t="s">
        <v>426</v>
      </c>
      <c r="H124" s="137">
        <v>1</v>
      </c>
      <c r="I124" s="138"/>
      <c r="J124" s="139">
        <f>ROUND(I124*H124,2)</f>
        <v>0</v>
      </c>
      <c r="K124" s="135" t="s">
        <v>19</v>
      </c>
      <c r="L124" s="33"/>
      <c r="M124" s="140" t="s">
        <v>19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3823</v>
      </c>
      <c r="AT124" s="144" t="s">
        <v>220</v>
      </c>
      <c r="AU124" s="144" t="s">
        <v>83</v>
      </c>
      <c r="AY124" s="18" t="s">
        <v>218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83</v>
      </c>
      <c r="BK124" s="145">
        <f>ROUND(I124*H124,2)</f>
        <v>0</v>
      </c>
      <c r="BL124" s="18" t="s">
        <v>3823</v>
      </c>
      <c r="BM124" s="144" t="s">
        <v>3877</v>
      </c>
    </row>
    <row r="125" spans="2:65" s="1" customFormat="1" ht="11.25">
      <c r="B125" s="33"/>
      <c r="D125" s="146" t="s">
        <v>226</v>
      </c>
      <c r="F125" s="147" t="s">
        <v>3878</v>
      </c>
      <c r="I125" s="148"/>
      <c r="L125" s="33"/>
      <c r="M125" s="149"/>
      <c r="T125" s="54"/>
      <c r="AT125" s="18" t="s">
        <v>226</v>
      </c>
      <c r="AU125" s="18" t="s">
        <v>83</v>
      </c>
    </row>
    <row r="126" spans="2:65" s="1" customFormat="1" ht="16.5" customHeight="1">
      <c r="B126" s="33"/>
      <c r="C126" s="133" t="s">
        <v>416</v>
      </c>
      <c r="D126" s="133" t="s">
        <v>220</v>
      </c>
      <c r="E126" s="134" t="s">
        <v>438</v>
      </c>
      <c r="F126" s="135" t="s">
        <v>3879</v>
      </c>
      <c r="G126" s="136" t="s">
        <v>426</v>
      </c>
      <c r="H126" s="137">
        <v>1</v>
      </c>
      <c r="I126" s="138"/>
      <c r="J126" s="139">
        <f>ROUND(I126*H126,2)</f>
        <v>0</v>
      </c>
      <c r="K126" s="135" t="s">
        <v>19</v>
      </c>
      <c r="L126" s="33"/>
      <c r="M126" s="140" t="s">
        <v>19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3823</v>
      </c>
      <c r="AT126" s="144" t="s">
        <v>220</v>
      </c>
      <c r="AU126" s="144" t="s">
        <v>83</v>
      </c>
      <c r="AY126" s="18" t="s">
        <v>218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83</v>
      </c>
      <c r="BK126" s="145">
        <f>ROUND(I126*H126,2)</f>
        <v>0</v>
      </c>
      <c r="BL126" s="18" t="s">
        <v>3823</v>
      </c>
      <c r="BM126" s="144" t="s">
        <v>3880</v>
      </c>
    </row>
    <row r="127" spans="2:65" s="1" customFormat="1" ht="11.25">
      <c r="B127" s="33"/>
      <c r="D127" s="146" t="s">
        <v>226</v>
      </c>
      <c r="F127" s="147" t="s">
        <v>3881</v>
      </c>
      <c r="I127" s="148"/>
      <c r="L127" s="33"/>
      <c r="M127" s="149"/>
      <c r="T127" s="54"/>
      <c r="AT127" s="18" t="s">
        <v>226</v>
      </c>
      <c r="AU127" s="18" t="s">
        <v>83</v>
      </c>
    </row>
    <row r="128" spans="2:65" s="1" customFormat="1" ht="16.5" customHeight="1">
      <c r="B128" s="33"/>
      <c r="C128" s="133" t="s">
        <v>7</v>
      </c>
      <c r="D128" s="133" t="s">
        <v>220</v>
      </c>
      <c r="E128" s="134" t="s">
        <v>445</v>
      </c>
      <c r="F128" s="135" t="s">
        <v>3882</v>
      </c>
      <c r="G128" s="136" t="s">
        <v>426</v>
      </c>
      <c r="H128" s="137">
        <v>1</v>
      </c>
      <c r="I128" s="138"/>
      <c r="J128" s="139">
        <f>ROUND(I128*H128,2)</f>
        <v>0</v>
      </c>
      <c r="K128" s="135" t="s">
        <v>19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3823</v>
      </c>
      <c r="AT128" s="144" t="s">
        <v>220</v>
      </c>
      <c r="AU128" s="144" t="s">
        <v>83</v>
      </c>
      <c r="AY128" s="18" t="s">
        <v>218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83</v>
      </c>
      <c r="BK128" s="145">
        <f>ROUND(I128*H128,2)</f>
        <v>0</v>
      </c>
      <c r="BL128" s="18" t="s">
        <v>3823</v>
      </c>
      <c r="BM128" s="144" t="s">
        <v>3883</v>
      </c>
    </row>
    <row r="129" spans="2:65" s="1" customFormat="1" ht="11.25">
      <c r="B129" s="33"/>
      <c r="D129" s="146" t="s">
        <v>226</v>
      </c>
      <c r="F129" s="147" t="s">
        <v>3882</v>
      </c>
      <c r="I129" s="148"/>
      <c r="L129" s="33"/>
      <c r="M129" s="149"/>
      <c r="T129" s="54"/>
      <c r="AT129" s="18" t="s">
        <v>226</v>
      </c>
      <c r="AU129" s="18" t="s">
        <v>83</v>
      </c>
    </row>
    <row r="130" spans="2:65" s="1" customFormat="1" ht="16.5" customHeight="1">
      <c r="B130" s="33"/>
      <c r="C130" s="133" t="s">
        <v>429</v>
      </c>
      <c r="D130" s="133" t="s">
        <v>220</v>
      </c>
      <c r="E130" s="134" t="s">
        <v>453</v>
      </c>
      <c r="F130" s="135" t="s">
        <v>3884</v>
      </c>
      <c r="G130" s="136" t="s">
        <v>426</v>
      </c>
      <c r="H130" s="137">
        <v>1</v>
      </c>
      <c r="I130" s="138"/>
      <c r="J130" s="139">
        <f>ROUND(I130*H130,2)</f>
        <v>0</v>
      </c>
      <c r="K130" s="135" t="s">
        <v>19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3823</v>
      </c>
      <c r="AT130" s="144" t="s">
        <v>220</v>
      </c>
      <c r="AU130" s="144" t="s">
        <v>83</v>
      </c>
      <c r="AY130" s="18" t="s">
        <v>218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83</v>
      </c>
      <c r="BK130" s="145">
        <f>ROUND(I130*H130,2)</f>
        <v>0</v>
      </c>
      <c r="BL130" s="18" t="s">
        <v>3823</v>
      </c>
      <c r="BM130" s="144" t="s">
        <v>3885</v>
      </c>
    </row>
    <row r="131" spans="2:65" s="1" customFormat="1" ht="39">
      <c r="B131" s="33"/>
      <c r="D131" s="146" t="s">
        <v>226</v>
      </c>
      <c r="F131" s="147" t="s">
        <v>3886</v>
      </c>
      <c r="I131" s="148"/>
      <c r="L131" s="33"/>
      <c r="M131" s="149"/>
      <c r="T131" s="54"/>
      <c r="AT131" s="18" t="s">
        <v>226</v>
      </c>
      <c r="AU131" s="18" t="s">
        <v>83</v>
      </c>
    </row>
    <row r="132" spans="2:65" s="1" customFormat="1" ht="16.5" customHeight="1">
      <c r="B132" s="33"/>
      <c r="C132" s="133" t="s">
        <v>438</v>
      </c>
      <c r="D132" s="133" t="s">
        <v>220</v>
      </c>
      <c r="E132" s="134" t="s">
        <v>3887</v>
      </c>
      <c r="F132" s="135" t="s">
        <v>3888</v>
      </c>
      <c r="G132" s="136" t="s">
        <v>532</v>
      </c>
      <c r="H132" s="137">
        <v>8</v>
      </c>
      <c r="I132" s="138"/>
      <c r="J132" s="139">
        <f>ROUND(I132*H132,2)</f>
        <v>0</v>
      </c>
      <c r="K132" s="135" t="s">
        <v>19</v>
      </c>
      <c r="L132" s="33"/>
      <c r="M132" s="140" t="s">
        <v>19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224</v>
      </c>
      <c r="AT132" s="144" t="s">
        <v>220</v>
      </c>
      <c r="AU132" s="144" t="s">
        <v>83</v>
      </c>
      <c r="AY132" s="18" t="s">
        <v>218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83</v>
      </c>
      <c r="BK132" s="145">
        <f>ROUND(I132*H132,2)</f>
        <v>0</v>
      </c>
      <c r="BL132" s="18" t="s">
        <v>224</v>
      </c>
      <c r="BM132" s="144" t="s">
        <v>3889</v>
      </c>
    </row>
    <row r="133" spans="2:65" s="1" customFormat="1" ht="11.25">
      <c r="B133" s="33"/>
      <c r="D133" s="146" t="s">
        <v>226</v>
      </c>
      <c r="F133" s="147" t="s">
        <v>3888</v>
      </c>
      <c r="I133" s="148"/>
      <c r="L133" s="33"/>
      <c r="M133" s="149"/>
      <c r="T133" s="54"/>
      <c r="AT133" s="18" t="s">
        <v>226</v>
      </c>
      <c r="AU133" s="18" t="s">
        <v>83</v>
      </c>
    </row>
    <row r="134" spans="2:65" s="1" customFormat="1" ht="16.5" customHeight="1">
      <c r="B134" s="33"/>
      <c r="C134" s="133" t="s">
        <v>445</v>
      </c>
      <c r="D134" s="133" t="s">
        <v>220</v>
      </c>
      <c r="E134" s="134" t="s">
        <v>3890</v>
      </c>
      <c r="F134" s="135" t="s">
        <v>3891</v>
      </c>
      <c r="G134" s="136" t="s">
        <v>426</v>
      </c>
      <c r="H134" s="137">
        <v>1</v>
      </c>
      <c r="I134" s="138"/>
      <c r="J134" s="139">
        <f>ROUND(I134*H134,2)</f>
        <v>0</v>
      </c>
      <c r="K134" s="135" t="s">
        <v>19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3823</v>
      </c>
      <c r="AT134" s="144" t="s">
        <v>220</v>
      </c>
      <c r="AU134" s="144" t="s">
        <v>83</v>
      </c>
      <c r="AY134" s="18" t="s">
        <v>218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83</v>
      </c>
      <c r="BK134" s="145">
        <f>ROUND(I134*H134,2)</f>
        <v>0</v>
      </c>
      <c r="BL134" s="18" t="s">
        <v>3823</v>
      </c>
      <c r="BM134" s="144" t="s">
        <v>3892</v>
      </c>
    </row>
    <row r="135" spans="2:65" s="1" customFormat="1" ht="11.25">
      <c r="B135" s="33"/>
      <c r="D135" s="146" t="s">
        <v>226</v>
      </c>
      <c r="F135" s="147" t="s">
        <v>3891</v>
      </c>
      <c r="I135" s="148"/>
      <c r="L135" s="33"/>
      <c r="M135" s="149"/>
      <c r="T135" s="54"/>
      <c r="AT135" s="18" t="s">
        <v>226</v>
      </c>
      <c r="AU135" s="18" t="s">
        <v>83</v>
      </c>
    </row>
    <row r="136" spans="2:65" s="1" customFormat="1" ht="16.5" customHeight="1">
      <c r="B136" s="33"/>
      <c r="C136" s="133" t="s">
        <v>453</v>
      </c>
      <c r="D136" s="133" t="s">
        <v>220</v>
      </c>
      <c r="E136" s="134" t="s">
        <v>3893</v>
      </c>
      <c r="F136" s="135" t="s">
        <v>3894</v>
      </c>
      <c r="G136" s="136" t="s">
        <v>426</v>
      </c>
      <c r="H136" s="137">
        <v>1</v>
      </c>
      <c r="I136" s="138"/>
      <c r="J136" s="139">
        <f>ROUND(I136*H136,2)</f>
        <v>0</v>
      </c>
      <c r="K136" s="135" t="s">
        <v>19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3823</v>
      </c>
      <c r="AT136" s="144" t="s">
        <v>220</v>
      </c>
      <c r="AU136" s="144" t="s">
        <v>83</v>
      </c>
      <c r="AY136" s="18" t="s">
        <v>218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83</v>
      </c>
      <c r="BK136" s="145">
        <f>ROUND(I136*H136,2)</f>
        <v>0</v>
      </c>
      <c r="BL136" s="18" t="s">
        <v>3823</v>
      </c>
      <c r="BM136" s="144" t="s">
        <v>3895</v>
      </c>
    </row>
    <row r="137" spans="2:65" s="1" customFormat="1" ht="19.5">
      <c r="B137" s="33"/>
      <c r="D137" s="146" t="s">
        <v>226</v>
      </c>
      <c r="F137" s="147" t="s">
        <v>3896</v>
      </c>
      <c r="I137" s="148"/>
      <c r="L137" s="33"/>
      <c r="M137" s="149"/>
      <c r="T137" s="54"/>
      <c r="AT137" s="18" t="s">
        <v>226</v>
      </c>
      <c r="AU137" s="18" t="s">
        <v>83</v>
      </c>
    </row>
    <row r="138" spans="2:65" s="1" customFormat="1" ht="16.5" customHeight="1">
      <c r="B138" s="33"/>
      <c r="C138" s="133" t="s">
        <v>462</v>
      </c>
      <c r="D138" s="133" t="s">
        <v>220</v>
      </c>
      <c r="E138" s="134" t="s">
        <v>3897</v>
      </c>
      <c r="F138" s="135" t="s">
        <v>3898</v>
      </c>
      <c r="G138" s="136" t="s">
        <v>426</v>
      </c>
      <c r="H138" s="137">
        <v>1</v>
      </c>
      <c r="I138" s="138"/>
      <c r="J138" s="139">
        <f>ROUND(I138*H138,2)</f>
        <v>0</v>
      </c>
      <c r="K138" s="135" t="s">
        <v>19</v>
      </c>
      <c r="L138" s="33"/>
      <c r="M138" s="140" t="s">
        <v>19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3823</v>
      </c>
      <c r="AT138" s="144" t="s">
        <v>220</v>
      </c>
      <c r="AU138" s="144" t="s">
        <v>83</v>
      </c>
      <c r="AY138" s="18" t="s">
        <v>218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83</v>
      </c>
      <c r="BK138" s="145">
        <f>ROUND(I138*H138,2)</f>
        <v>0</v>
      </c>
      <c r="BL138" s="18" t="s">
        <v>3823</v>
      </c>
      <c r="BM138" s="144" t="s">
        <v>3899</v>
      </c>
    </row>
    <row r="139" spans="2:65" s="1" customFormat="1" ht="21.75" customHeight="1">
      <c r="B139" s="33"/>
      <c r="C139" s="133" t="s">
        <v>468</v>
      </c>
      <c r="D139" s="133" t="s">
        <v>220</v>
      </c>
      <c r="E139" s="134" t="s">
        <v>3900</v>
      </c>
      <c r="F139" s="135" t="s">
        <v>3901</v>
      </c>
      <c r="G139" s="136" t="s">
        <v>426</v>
      </c>
      <c r="H139" s="137">
        <v>1</v>
      </c>
      <c r="I139" s="138"/>
      <c r="J139" s="139">
        <f>ROUND(I139*H139,2)</f>
        <v>0</v>
      </c>
      <c r="K139" s="135" t="s">
        <v>19</v>
      </c>
      <c r="L139" s="33"/>
      <c r="M139" s="140" t="s">
        <v>19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3823</v>
      </c>
      <c r="AT139" s="144" t="s">
        <v>220</v>
      </c>
      <c r="AU139" s="144" t="s">
        <v>83</v>
      </c>
      <c r="AY139" s="18" t="s">
        <v>218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8" t="s">
        <v>83</v>
      </c>
      <c r="BK139" s="145">
        <f>ROUND(I139*H139,2)</f>
        <v>0</v>
      </c>
      <c r="BL139" s="18" t="s">
        <v>3823</v>
      </c>
      <c r="BM139" s="144" t="s">
        <v>3902</v>
      </c>
    </row>
    <row r="140" spans="2:65" s="1" customFormat="1" ht="11.25">
      <c r="B140" s="33"/>
      <c r="D140" s="146" t="s">
        <v>226</v>
      </c>
      <c r="F140" s="147" t="s">
        <v>3901</v>
      </c>
      <c r="I140" s="148"/>
      <c r="L140" s="33"/>
      <c r="M140" s="198"/>
      <c r="N140" s="199"/>
      <c r="O140" s="199"/>
      <c r="P140" s="199"/>
      <c r="Q140" s="199"/>
      <c r="R140" s="199"/>
      <c r="S140" s="199"/>
      <c r="T140" s="200"/>
      <c r="AT140" s="18" t="s">
        <v>226</v>
      </c>
      <c r="AU140" s="18" t="s">
        <v>83</v>
      </c>
    </row>
    <row r="141" spans="2:65" s="1" customFormat="1" ht="6.95" customHeight="1"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33"/>
    </row>
  </sheetData>
  <sheetProtection algorithmName="SHA-512" hashValue="jGY0rD2JQwBrS0IdeYvoT9ttM3FGagDRHNfdx0pQtSc0YevXDWSwaW6Tt7rHH3eyzK76ymCM9025Qydy2jFTjg==" saltValue="acs93khBO5RkpMW2YVfI0n08z2Ieh6cRXX89jGNgfO8ZdHyCZeGnKHvqnywhT9HRSBmz0guV/rPc4/Uy43jWSw==" spinCount="100000" sheet="1" objects="1" scenarios="1" formatColumns="0" formatRows="0" autoFilter="0"/>
  <autoFilter ref="C82:K140" xr:uid="{00000000-0009-0000-0000-00001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5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84</v>
      </c>
      <c r="AZ2" s="91" t="s">
        <v>145</v>
      </c>
      <c r="BA2" s="91" t="s">
        <v>146</v>
      </c>
      <c r="BB2" s="91" t="s">
        <v>147</v>
      </c>
      <c r="BC2" s="91" t="s">
        <v>148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149</v>
      </c>
      <c r="BA3" s="91" t="s">
        <v>150</v>
      </c>
      <c r="BB3" s="91" t="s">
        <v>151</v>
      </c>
      <c r="BC3" s="91" t="s">
        <v>152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154</v>
      </c>
      <c r="BA4" s="91" t="s">
        <v>154</v>
      </c>
      <c r="BB4" s="91" t="s">
        <v>147</v>
      </c>
      <c r="BC4" s="91" t="s">
        <v>155</v>
      </c>
      <c r="BD4" s="91" t="s">
        <v>85</v>
      </c>
    </row>
    <row r="5" spans="2:56" ht="6.95" customHeight="1">
      <c r="B5" s="21"/>
      <c r="L5" s="21"/>
      <c r="AZ5" s="91" t="s">
        <v>156</v>
      </c>
      <c r="BA5" s="91" t="s">
        <v>156</v>
      </c>
      <c r="BB5" s="91" t="s">
        <v>157</v>
      </c>
      <c r="BC5" s="91" t="s">
        <v>158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159</v>
      </c>
      <c r="BA6" s="91" t="s">
        <v>160</v>
      </c>
      <c r="BB6" s="91" t="s">
        <v>161</v>
      </c>
      <c r="BC6" s="91" t="s">
        <v>162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163</v>
      </c>
      <c r="BA7" s="91" t="s">
        <v>164</v>
      </c>
      <c r="BB7" s="91" t="s">
        <v>157</v>
      </c>
      <c r="BC7" s="91" t="s">
        <v>165</v>
      </c>
      <c r="BD7" s="91" t="s">
        <v>85</v>
      </c>
    </row>
    <row r="8" spans="2:56" s="1" customFormat="1" ht="12" customHeight="1">
      <c r="B8" s="33"/>
      <c r="D8" s="28" t="s">
        <v>166</v>
      </c>
      <c r="L8" s="33"/>
      <c r="AZ8" s="91" t="s">
        <v>167</v>
      </c>
      <c r="BA8" s="91" t="s">
        <v>168</v>
      </c>
      <c r="BB8" s="91" t="s">
        <v>151</v>
      </c>
      <c r="BC8" s="91" t="s">
        <v>169</v>
      </c>
      <c r="BD8" s="91" t="s">
        <v>85</v>
      </c>
    </row>
    <row r="9" spans="2:56" s="1" customFormat="1" ht="16.5" customHeight="1">
      <c r="B9" s="33"/>
      <c r="E9" s="299" t="s">
        <v>170</v>
      </c>
      <c r="F9" s="338"/>
      <c r="G9" s="338"/>
      <c r="H9" s="338"/>
      <c r="L9" s="33"/>
      <c r="AZ9" s="91" t="s">
        <v>171</v>
      </c>
      <c r="BA9" s="91" t="s">
        <v>172</v>
      </c>
      <c r="BB9" s="91" t="s">
        <v>151</v>
      </c>
      <c r="BC9" s="91" t="s">
        <v>173</v>
      </c>
      <c r="BD9" s="91" t="s">
        <v>85</v>
      </c>
    </row>
    <row r="10" spans="2:56" s="1" customFormat="1" ht="11.25">
      <c r="B10" s="33"/>
      <c r="L10" s="33"/>
      <c r="AZ10" s="91" t="s">
        <v>174</v>
      </c>
      <c r="BA10" s="91" t="s">
        <v>175</v>
      </c>
      <c r="BB10" s="91" t="s">
        <v>157</v>
      </c>
      <c r="BC10" s="91" t="s">
        <v>176</v>
      </c>
      <c r="BD10" s="91" t="s">
        <v>85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  <c r="AZ11" s="91" t="s">
        <v>177</v>
      </c>
      <c r="BA11" s="91" t="s">
        <v>177</v>
      </c>
      <c r="BB11" s="91" t="s">
        <v>147</v>
      </c>
      <c r="BC11" s="91" t="s">
        <v>178</v>
      </c>
      <c r="BD11" s="91" t="s">
        <v>85</v>
      </c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45461</v>
      </c>
      <c r="L12" s="33"/>
      <c r="AZ12" s="91" t="s">
        <v>179</v>
      </c>
      <c r="BA12" s="91" t="s">
        <v>180</v>
      </c>
      <c r="BB12" s="91" t="s">
        <v>181</v>
      </c>
      <c r="BC12" s="91" t="s">
        <v>182</v>
      </c>
      <c r="BD12" s="91" t="s">
        <v>85</v>
      </c>
    </row>
    <row r="13" spans="2:56" s="1" customFormat="1" ht="10.9" customHeight="1">
      <c r="B13" s="33"/>
      <c r="L13" s="33"/>
      <c r="AZ13" s="91" t="s">
        <v>183</v>
      </c>
      <c r="BA13" s="91" t="s">
        <v>183</v>
      </c>
      <c r="BB13" s="91" t="s">
        <v>151</v>
      </c>
      <c r="BC13" s="91" t="s">
        <v>184</v>
      </c>
      <c r="BD13" s="91" t="s">
        <v>85</v>
      </c>
    </row>
    <row r="14" spans="2:56" s="1" customFormat="1" ht="12" customHeight="1">
      <c r="B14" s="33"/>
      <c r="D14" s="28" t="s">
        <v>24</v>
      </c>
      <c r="I14" s="28" t="s">
        <v>25</v>
      </c>
      <c r="J14" s="26" t="s">
        <v>26</v>
      </c>
      <c r="L14" s="33"/>
      <c r="AZ14" s="91" t="s">
        <v>185</v>
      </c>
      <c r="BA14" s="91" t="s">
        <v>185</v>
      </c>
      <c r="BB14" s="91" t="s">
        <v>147</v>
      </c>
      <c r="BC14" s="91" t="s">
        <v>186</v>
      </c>
      <c r="BD14" s="91" t="s">
        <v>85</v>
      </c>
    </row>
    <row r="15" spans="2:56" s="1" customFormat="1" ht="18" customHeight="1">
      <c r="B15" s="33"/>
      <c r="E15" s="26" t="s">
        <v>27</v>
      </c>
      <c r="I15" s="28" t="s">
        <v>28</v>
      </c>
      <c r="J15" s="26" t="s">
        <v>29</v>
      </c>
      <c r="L15" s="33"/>
      <c r="AZ15" s="91" t="s">
        <v>187</v>
      </c>
      <c r="BA15" s="91" t="s">
        <v>187</v>
      </c>
      <c r="BB15" s="91" t="s">
        <v>147</v>
      </c>
      <c r="BC15" s="91" t="s">
        <v>188</v>
      </c>
      <c r="BD15" s="91" t="s">
        <v>85</v>
      </c>
    </row>
    <row r="16" spans="2:56" s="1" customFormat="1" ht="6.95" customHeight="1">
      <c r="B16" s="33"/>
      <c r="L16" s="33"/>
      <c r="AZ16" s="91" t="s">
        <v>189</v>
      </c>
      <c r="BA16" s="91" t="s">
        <v>189</v>
      </c>
      <c r="BB16" s="91" t="s">
        <v>147</v>
      </c>
      <c r="BC16" s="91" t="s">
        <v>190</v>
      </c>
      <c r="BD16" s="91" t="s">
        <v>85</v>
      </c>
    </row>
    <row r="17" spans="2:12" s="1" customFormat="1" ht="12" customHeight="1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9" t="str">
        <f>'Rekapitulace stavby'!E14</f>
        <v>Vyplň údaj</v>
      </c>
      <c r="F18" s="305"/>
      <c r="G18" s="305"/>
      <c r="H18" s="305"/>
      <c r="I18" s="28" t="s">
        <v>28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25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28</v>
      </c>
      <c r="J21" s="26" t="s">
        <v>35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25</v>
      </c>
      <c r="J23" s="26" t="s">
        <v>19</v>
      </c>
      <c r="L23" s="33"/>
    </row>
    <row r="24" spans="2:12" s="1" customFormat="1" ht="18" customHeight="1">
      <c r="B24" s="33"/>
      <c r="E24" s="26" t="s">
        <v>38</v>
      </c>
      <c r="I24" s="28" t="s">
        <v>28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39</v>
      </c>
      <c r="L26" s="33"/>
    </row>
    <row r="27" spans="2:12" s="7" customFormat="1" ht="16.5" customHeight="1">
      <c r="B27" s="93"/>
      <c r="E27" s="310" t="s">
        <v>19</v>
      </c>
      <c r="F27" s="310"/>
      <c r="G27" s="310"/>
      <c r="H27" s="310"/>
      <c r="L27" s="9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4" t="s">
        <v>41</v>
      </c>
      <c r="J30" s="64">
        <f>ROUND(J87,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>
      <c r="B33" s="33"/>
      <c r="D33" s="53" t="s">
        <v>45</v>
      </c>
      <c r="E33" s="28" t="s">
        <v>46</v>
      </c>
      <c r="F33" s="84">
        <f>ROUND((SUM(BE87:BE450)),  2)</f>
        <v>0</v>
      </c>
      <c r="I33" s="95">
        <v>0.21</v>
      </c>
      <c r="J33" s="84">
        <f>ROUND(((SUM(BE87:BE450))*I33),  2)</f>
        <v>0</v>
      </c>
      <c r="L33" s="33"/>
    </row>
    <row r="34" spans="2:12" s="1" customFormat="1" ht="14.45" customHeight="1">
      <c r="B34" s="33"/>
      <c r="E34" s="28" t="s">
        <v>47</v>
      </c>
      <c r="F34" s="84">
        <f>ROUND((SUM(BF87:BF450)),  2)</f>
        <v>0</v>
      </c>
      <c r="I34" s="95">
        <v>0.15</v>
      </c>
      <c r="J34" s="84">
        <f>ROUND(((SUM(BF87:BF450))*I34),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84">
        <f>ROUND((SUM(BG87:BG450)),  2)</f>
        <v>0</v>
      </c>
      <c r="I35" s="95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84">
        <f>ROUND((SUM(BH87:BH450)),  2)</f>
        <v>0</v>
      </c>
      <c r="I36" s="95">
        <v>0.15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ROUND((SUM(BI87:BI450)),  2)</f>
        <v>0</v>
      </c>
      <c r="I37" s="95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6"/>
      <c r="D39" s="97" t="s">
        <v>51</v>
      </c>
      <c r="E39" s="55"/>
      <c r="F39" s="55"/>
      <c r="G39" s="98" t="s">
        <v>52</v>
      </c>
      <c r="H39" s="99" t="s">
        <v>53</v>
      </c>
      <c r="I39" s="55"/>
      <c r="J39" s="100">
        <f>SUM(J30:J37)</f>
        <v>0</v>
      </c>
      <c r="K39" s="101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191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6" t="str">
        <f>E7</f>
        <v>MVE jez Rajhrad vč. rekonstrukce jezu a rybího přechodu</v>
      </c>
      <c r="F48" s="337"/>
      <c r="G48" s="337"/>
      <c r="H48" s="337"/>
      <c r="L48" s="33"/>
    </row>
    <row r="49" spans="2:47" s="1" customFormat="1" ht="12" customHeight="1">
      <c r="B49" s="33"/>
      <c r="C49" s="28" t="s">
        <v>166</v>
      </c>
      <c r="L49" s="33"/>
    </row>
    <row r="50" spans="2:47" s="1" customFormat="1" ht="16.5" customHeight="1">
      <c r="B50" s="33"/>
      <c r="E50" s="299" t="str">
        <f>E9</f>
        <v>A. - Zemní práce a bourání (společná stavební jáma mimo SO09,SO08)</v>
      </c>
      <c r="F50" s="338"/>
      <c r="G50" s="338"/>
      <c r="H50" s="338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Svratka, říční km 29,430 – jez </v>
      </c>
      <c r="I52" s="28" t="s">
        <v>23</v>
      </c>
      <c r="J52" s="50">
        <f>IF(J12="","",J12)</f>
        <v>45461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24</v>
      </c>
      <c r="F54" s="26" t="str">
        <f>E15</f>
        <v>Povodí Moravy, státní podnik</v>
      </c>
      <c r="I54" s="28" t="s">
        <v>32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37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192</v>
      </c>
      <c r="D57" s="96"/>
      <c r="E57" s="96"/>
      <c r="F57" s="96"/>
      <c r="G57" s="96"/>
      <c r="H57" s="96"/>
      <c r="I57" s="96"/>
      <c r="J57" s="103" t="s">
        <v>193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4" t="s">
        <v>73</v>
      </c>
      <c r="J59" s="64">
        <f>J87</f>
        <v>0</v>
      </c>
      <c r="L59" s="33"/>
      <c r="AU59" s="18" t="s">
        <v>194</v>
      </c>
    </row>
    <row r="60" spans="2:47" s="8" customFormat="1" ht="24.95" customHeight="1">
      <c r="B60" s="105"/>
      <c r="D60" s="106" t="s">
        <v>195</v>
      </c>
      <c r="E60" s="107"/>
      <c r="F60" s="107"/>
      <c r="G60" s="107"/>
      <c r="H60" s="107"/>
      <c r="I60" s="107"/>
      <c r="J60" s="108">
        <f>J88</f>
        <v>0</v>
      </c>
      <c r="L60" s="105"/>
    </row>
    <row r="61" spans="2:47" s="9" customFormat="1" ht="19.899999999999999" customHeight="1">
      <c r="B61" s="109"/>
      <c r="D61" s="110" t="s">
        <v>196</v>
      </c>
      <c r="E61" s="111"/>
      <c r="F61" s="111"/>
      <c r="G61" s="111"/>
      <c r="H61" s="111"/>
      <c r="I61" s="111"/>
      <c r="J61" s="112">
        <f>J89</f>
        <v>0</v>
      </c>
      <c r="L61" s="109"/>
    </row>
    <row r="62" spans="2:47" s="9" customFormat="1" ht="19.899999999999999" customHeight="1">
      <c r="B62" s="109"/>
      <c r="D62" s="110" t="s">
        <v>197</v>
      </c>
      <c r="E62" s="111"/>
      <c r="F62" s="111"/>
      <c r="G62" s="111"/>
      <c r="H62" s="111"/>
      <c r="I62" s="111"/>
      <c r="J62" s="112">
        <f>J296</f>
        <v>0</v>
      </c>
      <c r="L62" s="109"/>
    </row>
    <row r="63" spans="2:47" s="9" customFormat="1" ht="19.899999999999999" customHeight="1">
      <c r="B63" s="109"/>
      <c r="D63" s="110" t="s">
        <v>198</v>
      </c>
      <c r="E63" s="111"/>
      <c r="F63" s="111"/>
      <c r="G63" s="111"/>
      <c r="H63" s="111"/>
      <c r="I63" s="111"/>
      <c r="J63" s="112">
        <f>J308</f>
        <v>0</v>
      </c>
      <c r="L63" s="109"/>
    </row>
    <row r="64" spans="2:47" s="9" customFormat="1" ht="19.899999999999999" customHeight="1">
      <c r="B64" s="109"/>
      <c r="D64" s="110" t="s">
        <v>199</v>
      </c>
      <c r="E64" s="111"/>
      <c r="F64" s="111"/>
      <c r="G64" s="111"/>
      <c r="H64" s="111"/>
      <c r="I64" s="111"/>
      <c r="J64" s="112">
        <f>J345</f>
        <v>0</v>
      </c>
      <c r="L64" s="109"/>
    </row>
    <row r="65" spans="2:12" s="9" customFormat="1" ht="19.899999999999999" customHeight="1">
      <c r="B65" s="109"/>
      <c r="D65" s="110" t="s">
        <v>200</v>
      </c>
      <c r="E65" s="111"/>
      <c r="F65" s="111"/>
      <c r="G65" s="111"/>
      <c r="H65" s="111"/>
      <c r="I65" s="111"/>
      <c r="J65" s="112">
        <f>J439</f>
        <v>0</v>
      </c>
      <c r="L65" s="109"/>
    </row>
    <row r="66" spans="2:12" s="8" customFormat="1" ht="24.95" customHeight="1">
      <c r="B66" s="105"/>
      <c r="D66" s="106" t="s">
        <v>201</v>
      </c>
      <c r="E66" s="107"/>
      <c r="F66" s="107"/>
      <c r="G66" s="107"/>
      <c r="H66" s="107"/>
      <c r="I66" s="107"/>
      <c r="J66" s="108">
        <f>J443</f>
        <v>0</v>
      </c>
      <c r="L66" s="105"/>
    </row>
    <row r="67" spans="2:12" s="9" customFormat="1" ht="19.899999999999999" customHeight="1">
      <c r="B67" s="109"/>
      <c r="D67" s="110" t="s">
        <v>202</v>
      </c>
      <c r="E67" s="111"/>
      <c r="F67" s="111"/>
      <c r="G67" s="111"/>
      <c r="H67" s="111"/>
      <c r="I67" s="111"/>
      <c r="J67" s="112">
        <f>J444</f>
        <v>0</v>
      </c>
      <c r="L67" s="109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203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36" t="str">
        <f>E7</f>
        <v>MVE jez Rajhrad vč. rekonstrukce jezu a rybího přechodu</v>
      </c>
      <c r="F77" s="337"/>
      <c r="G77" s="337"/>
      <c r="H77" s="337"/>
      <c r="L77" s="33"/>
    </row>
    <row r="78" spans="2:12" s="1" customFormat="1" ht="12" customHeight="1">
      <c r="B78" s="33"/>
      <c r="C78" s="28" t="s">
        <v>166</v>
      </c>
      <c r="L78" s="33"/>
    </row>
    <row r="79" spans="2:12" s="1" customFormat="1" ht="16.5" customHeight="1">
      <c r="B79" s="33"/>
      <c r="E79" s="299" t="str">
        <f>E9</f>
        <v>A. - Zemní práce a bourání (společná stavební jáma mimo SO09,SO08)</v>
      </c>
      <c r="F79" s="338"/>
      <c r="G79" s="338"/>
      <c r="H79" s="338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F12</f>
        <v xml:space="preserve">Svratka, říční km 29,430 – jez </v>
      </c>
      <c r="I81" s="28" t="s">
        <v>23</v>
      </c>
      <c r="J81" s="50">
        <f>IF(J12="","",J12)</f>
        <v>45461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24</v>
      </c>
      <c r="F83" s="26" t="str">
        <f>E15</f>
        <v>Povodí Moravy, státní podnik</v>
      </c>
      <c r="I83" s="28" t="s">
        <v>32</v>
      </c>
      <c r="J83" s="31" t="str">
        <f>E21</f>
        <v>AQUATIS a. s.</v>
      </c>
      <c r="L83" s="33"/>
    </row>
    <row r="84" spans="2:65" s="1" customFormat="1" ht="15.2" customHeight="1">
      <c r="B84" s="33"/>
      <c r="C84" s="28" t="s">
        <v>30</v>
      </c>
      <c r="F84" s="26" t="str">
        <f>IF(E18="","",E18)</f>
        <v>Vyplň údaj</v>
      </c>
      <c r="I84" s="28" t="s">
        <v>37</v>
      </c>
      <c r="J84" s="31" t="str">
        <f>E24</f>
        <v>Bc. Aneta Patková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3"/>
      <c r="C86" s="114" t="s">
        <v>204</v>
      </c>
      <c r="D86" s="115" t="s">
        <v>60</v>
      </c>
      <c r="E86" s="115" t="s">
        <v>56</v>
      </c>
      <c r="F86" s="115" t="s">
        <v>57</v>
      </c>
      <c r="G86" s="115" t="s">
        <v>205</v>
      </c>
      <c r="H86" s="115" t="s">
        <v>206</v>
      </c>
      <c r="I86" s="115" t="s">
        <v>207</v>
      </c>
      <c r="J86" s="115" t="s">
        <v>193</v>
      </c>
      <c r="K86" s="116" t="s">
        <v>208</v>
      </c>
      <c r="L86" s="113"/>
      <c r="M86" s="57" t="s">
        <v>19</v>
      </c>
      <c r="N86" s="58" t="s">
        <v>45</v>
      </c>
      <c r="O86" s="58" t="s">
        <v>209</v>
      </c>
      <c r="P86" s="58" t="s">
        <v>210</v>
      </c>
      <c r="Q86" s="58" t="s">
        <v>211</v>
      </c>
      <c r="R86" s="58" t="s">
        <v>212</v>
      </c>
      <c r="S86" s="58" t="s">
        <v>213</v>
      </c>
      <c r="T86" s="59" t="s">
        <v>214</v>
      </c>
    </row>
    <row r="87" spans="2:65" s="1" customFormat="1" ht="22.9" customHeight="1">
      <c r="B87" s="33"/>
      <c r="C87" s="62" t="s">
        <v>215</v>
      </c>
      <c r="J87" s="117">
        <f>BK87</f>
        <v>0</v>
      </c>
      <c r="L87" s="33"/>
      <c r="M87" s="60"/>
      <c r="N87" s="51"/>
      <c r="O87" s="51"/>
      <c r="P87" s="118">
        <f>P88+P443</f>
        <v>0</v>
      </c>
      <c r="Q87" s="51"/>
      <c r="R87" s="118">
        <f>R88+R443</f>
        <v>0.23578479999999999</v>
      </c>
      <c r="S87" s="51"/>
      <c r="T87" s="119">
        <f>T88+T443</f>
        <v>1523.9032499999998</v>
      </c>
      <c r="AT87" s="18" t="s">
        <v>74</v>
      </c>
      <c r="AU87" s="18" t="s">
        <v>194</v>
      </c>
      <c r="BK87" s="120">
        <f>BK88+BK443</f>
        <v>0</v>
      </c>
    </row>
    <row r="88" spans="2:65" s="11" customFormat="1" ht="25.9" customHeight="1">
      <c r="B88" s="121"/>
      <c r="D88" s="122" t="s">
        <v>74</v>
      </c>
      <c r="E88" s="123" t="s">
        <v>216</v>
      </c>
      <c r="F88" s="123" t="s">
        <v>217</v>
      </c>
      <c r="I88" s="124"/>
      <c r="J88" s="125">
        <f>BK88</f>
        <v>0</v>
      </c>
      <c r="L88" s="121"/>
      <c r="M88" s="126"/>
      <c r="P88" s="127">
        <f>P89+P296+P308+P345+P439</f>
        <v>0</v>
      </c>
      <c r="R88" s="127">
        <f>R89+R296+R308+R345+R439</f>
        <v>0.23578479999999999</v>
      </c>
      <c r="T88" s="128">
        <f>T89+T296+T308+T345+T439</f>
        <v>1523.55081</v>
      </c>
      <c r="AR88" s="122" t="s">
        <v>83</v>
      </c>
      <c r="AT88" s="129" t="s">
        <v>74</v>
      </c>
      <c r="AU88" s="129" t="s">
        <v>75</v>
      </c>
      <c r="AY88" s="122" t="s">
        <v>218</v>
      </c>
      <c r="BK88" s="130">
        <f>BK89+BK296+BK308+BK345+BK439</f>
        <v>0</v>
      </c>
    </row>
    <row r="89" spans="2:65" s="11" customFormat="1" ht="22.9" customHeight="1">
      <c r="B89" s="121"/>
      <c r="D89" s="122" t="s">
        <v>74</v>
      </c>
      <c r="E89" s="131" t="s">
        <v>83</v>
      </c>
      <c r="F89" s="131" t="s">
        <v>219</v>
      </c>
      <c r="I89" s="124"/>
      <c r="J89" s="132">
        <f>BK89</f>
        <v>0</v>
      </c>
      <c r="L89" s="121"/>
      <c r="M89" s="126"/>
      <c r="P89" s="127">
        <f>SUM(P90:P295)</f>
        <v>0</v>
      </c>
      <c r="R89" s="127">
        <f>SUM(R90:R295)</f>
        <v>0</v>
      </c>
      <c r="T89" s="128">
        <f>SUM(T90:T295)</f>
        <v>399.97191000000004</v>
      </c>
      <c r="AR89" s="122" t="s">
        <v>83</v>
      </c>
      <c r="AT89" s="129" t="s">
        <v>74</v>
      </c>
      <c r="AU89" s="129" t="s">
        <v>83</v>
      </c>
      <c r="AY89" s="122" t="s">
        <v>218</v>
      </c>
      <c r="BK89" s="130">
        <f>SUM(BK90:BK295)</f>
        <v>0</v>
      </c>
    </row>
    <row r="90" spans="2:65" s="1" customFormat="1" ht="16.5" customHeight="1">
      <c r="B90" s="33"/>
      <c r="C90" s="133" t="s">
        <v>83</v>
      </c>
      <c r="D90" s="133" t="s">
        <v>220</v>
      </c>
      <c r="E90" s="134" t="s">
        <v>221</v>
      </c>
      <c r="F90" s="135" t="s">
        <v>222</v>
      </c>
      <c r="G90" s="136" t="s">
        <v>151</v>
      </c>
      <c r="H90" s="137">
        <v>574.62599999999998</v>
      </c>
      <c r="I90" s="138"/>
      <c r="J90" s="139">
        <f>ROUND(I90*H90,2)</f>
        <v>0</v>
      </c>
      <c r="K90" s="135" t="s">
        <v>223</v>
      </c>
      <c r="L90" s="33"/>
      <c r="M90" s="140" t="s">
        <v>19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0.48</v>
      </c>
      <c r="T90" s="143">
        <f>S90*H90</f>
        <v>275.82047999999998</v>
      </c>
      <c r="AR90" s="144" t="s">
        <v>224</v>
      </c>
      <c r="AT90" s="144" t="s">
        <v>220</v>
      </c>
      <c r="AU90" s="144" t="s">
        <v>85</v>
      </c>
      <c r="AY90" s="18" t="s">
        <v>218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83</v>
      </c>
      <c r="BK90" s="145">
        <f>ROUND(I90*H90,2)</f>
        <v>0</v>
      </c>
      <c r="BL90" s="18" t="s">
        <v>224</v>
      </c>
      <c r="BM90" s="144" t="s">
        <v>225</v>
      </c>
    </row>
    <row r="91" spans="2:65" s="1" customFormat="1" ht="19.5">
      <c r="B91" s="33"/>
      <c r="D91" s="146" t="s">
        <v>226</v>
      </c>
      <c r="F91" s="147" t="s">
        <v>227</v>
      </c>
      <c r="I91" s="148"/>
      <c r="L91" s="33"/>
      <c r="M91" s="149"/>
      <c r="T91" s="54"/>
      <c r="AT91" s="18" t="s">
        <v>226</v>
      </c>
      <c r="AU91" s="18" t="s">
        <v>85</v>
      </c>
    </row>
    <row r="92" spans="2:65" s="1" customFormat="1" ht="11.25">
      <c r="B92" s="33"/>
      <c r="D92" s="150" t="s">
        <v>228</v>
      </c>
      <c r="F92" s="151" t="s">
        <v>229</v>
      </c>
      <c r="I92" s="148"/>
      <c r="L92" s="33"/>
      <c r="M92" s="149"/>
      <c r="T92" s="54"/>
      <c r="AT92" s="18" t="s">
        <v>228</v>
      </c>
      <c r="AU92" s="18" t="s">
        <v>85</v>
      </c>
    </row>
    <row r="93" spans="2:65" s="12" customFormat="1" ht="11.25">
      <c r="B93" s="152"/>
      <c r="D93" s="146" t="s">
        <v>230</v>
      </c>
      <c r="E93" s="153" t="s">
        <v>19</v>
      </c>
      <c r="F93" s="154" t="s">
        <v>231</v>
      </c>
      <c r="H93" s="153" t="s">
        <v>19</v>
      </c>
      <c r="I93" s="155"/>
      <c r="L93" s="152"/>
      <c r="M93" s="156"/>
      <c r="T93" s="157"/>
      <c r="AT93" s="153" t="s">
        <v>230</v>
      </c>
      <c r="AU93" s="153" t="s">
        <v>85</v>
      </c>
      <c r="AV93" s="12" t="s">
        <v>83</v>
      </c>
      <c r="AW93" s="12" t="s">
        <v>36</v>
      </c>
      <c r="AX93" s="12" t="s">
        <v>75</v>
      </c>
      <c r="AY93" s="153" t="s">
        <v>218</v>
      </c>
    </row>
    <row r="94" spans="2:65" s="13" customFormat="1" ht="11.25">
      <c r="B94" s="158"/>
      <c r="D94" s="146" t="s">
        <v>230</v>
      </c>
      <c r="E94" s="159" t="s">
        <v>19</v>
      </c>
      <c r="F94" s="160" t="s">
        <v>232</v>
      </c>
      <c r="H94" s="161">
        <v>104.5</v>
      </c>
      <c r="I94" s="162"/>
      <c r="L94" s="158"/>
      <c r="M94" s="163"/>
      <c r="T94" s="164"/>
      <c r="AT94" s="159" t="s">
        <v>230</v>
      </c>
      <c r="AU94" s="159" t="s">
        <v>85</v>
      </c>
      <c r="AV94" s="13" t="s">
        <v>85</v>
      </c>
      <c r="AW94" s="13" t="s">
        <v>36</v>
      </c>
      <c r="AX94" s="13" t="s">
        <v>75</v>
      </c>
      <c r="AY94" s="159" t="s">
        <v>218</v>
      </c>
    </row>
    <row r="95" spans="2:65" s="13" customFormat="1" ht="11.25">
      <c r="B95" s="158"/>
      <c r="D95" s="146" t="s">
        <v>230</v>
      </c>
      <c r="E95" s="159" t="s">
        <v>19</v>
      </c>
      <c r="F95" s="160" t="s">
        <v>233</v>
      </c>
      <c r="H95" s="161">
        <v>405.63900000000001</v>
      </c>
      <c r="I95" s="162"/>
      <c r="L95" s="158"/>
      <c r="M95" s="163"/>
      <c r="T95" s="164"/>
      <c r="AT95" s="159" t="s">
        <v>230</v>
      </c>
      <c r="AU95" s="159" t="s">
        <v>85</v>
      </c>
      <c r="AV95" s="13" t="s">
        <v>85</v>
      </c>
      <c r="AW95" s="13" t="s">
        <v>36</v>
      </c>
      <c r="AX95" s="13" t="s">
        <v>75</v>
      </c>
      <c r="AY95" s="159" t="s">
        <v>218</v>
      </c>
    </row>
    <row r="96" spans="2:65" s="13" customFormat="1" ht="11.25">
      <c r="B96" s="158"/>
      <c r="D96" s="146" t="s">
        <v>230</v>
      </c>
      <c r="E96" s="159" t="s">
        <v>19</v>
      </c>
      <c r="F96" s="160" t="s">
        <v>234</v>
      </c>
      <c r="H96" s="161">
        <v>64.486999999999995</v>
      </c>
      <c r="I96" s="162"/>
      <c r="L96" s="158"/>
      <c r="M96" s="163"/>
      <c r="T96" s="164"/>
      <c r="AT96" s="159" t="s">
        <v>230</v>
      </c>
      <c r="AU96" s="159" t="s">
        <v>85</v>
      </c>
      <c r="AV96" s="13" t="s">
        <v>85</v>
      </c>
      <c r="AW96" s="13" t="s">
        <v>36</v>
      </c>
      <c r="AX96" s="13" t="s">
        <v>75</v>
      </c>
      <c r="AY96" s="159" t="s">
        <v>218</v>
      </c>
    </row>
    <row r="97" spans="2:65" s="14" customFormat="1" ht="11.25">
      <c r="B97" s="165"/>
      <c r="D97" s="146" t="s">
        <v>230</v>
      </c>
      <c r="E97" s="166" t="s">
        <v>167</v>
      </c>
      <c r="F97" s="167" t="s">
        <v>235</v>
      </c>
      <c r="H97" s="168">
        <v>574.62599999999998</v>
      </c>
      <c r="I97" s="169"/>
      <c r="L97" s="165"/>
      <c r="M97" s="170"/>
      <c r="T97" s="171"/>
      <c r="AT97" s="166" t="s">
        <v>230</v>
      </c>
      <c r="AU97" s="166" t="s">
        <v>85</v>
      </c>
      <c r="AV97" s="14" t="s">
        <v>224</v>
      </c>
      <c r="AW97" s="14" t="s">
        <v>36</v>
      </c>
      <c r="AX97" s="14" t="s">
        <v>83</v>
      </c>
      <c r="AY97" s="166" t="s">
        <v>218</v>
      </c>
    </row>
    <row r="98" spans="2:65" s="1" customFormat="1" ht="16.5" customHeight="1">
      <c r="B98" s="33"/>
      <c r="C98" s="133" t="s">
        <v>85</v>
      </c>
      <c r="D98" s="133" t="s">
        <v>220</v>
      </c>
      <c r="E98" s="134" t="s">
        <v>236</v>
      </c>
      <c r="F98" s="135" t="s">
        <v>237</v>
      </c>
      <c r="G98" s="136" t="s">
        <v>151</v>
      </c>
      <c r="H98" s="137">
        <v>23.238</v>
      </c>
      <c r="I98" s="138"/>
      <c r="J98" s="139">
        <f>ROUND(I98*H98,2)</f>
        <v>0</v>
      </c>
      <c r="K98" s="135" t="s">
        <v>223</v>
      </c>
      <c r="L98" s="33"/>
      <c r="M98" s="140" t="s">
        <v>19</v>
      </c>
      <c r="N98" s="141" t="s">
        <v>46</v>
      </c>
      <c r="P98" s="142">
        <f>O98*H98</f>
        <v>0</v>
      </c>
      <c r="Q98" s="142">
        <v>0</v>
      </c>
      <c r="R98" s="142">
        <f>Q98*H98</f>
        <v>0</v>
      </c>
      <c r="S98" s="142">
        <v>0.23499999999999999</v>
      </c>
      <c r="T98" s="143">
        <f>S98*H98</f>
        <v>5.4609299999999994</v>
      </c>
      <c r="AR98" s="144" t="s">
        <v>224</v>
      </c>
      <c r="AT98" s="144" t="s">
        <v>220</v>
      </c>
      <c r="AU98" s="144" t="s">
        <v>85</v>
      </c>
      <c r="AY98" s="18" t="s">
        <v>218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83</v>
      </c>
      <c r="BK98" s="145">
        <f>ROUND(I98*H98,2)</f>
        <v>0</v>
      </c>
      <c r="BL98" s="18" t="s">
        <v>224</v>
      </c>
      <c r="BM98" s="144" t="s">
        <v>238</v>
      </c>
    </row>
    <row r="99" spans="2:65" s="1" customFormat="1" ht="19.5">
      <c r="B99" s="33"/>
      <c r="D99" s="146" t="s">
        <v>226</v>
      </c>
      <c r="F99" s="147" t="s">
        <v>239</v>
      </c>
      <c r="I99" s="148"/>
      <c r="L99" s="33"/>
      <c r="M99" s="149"/>
      <c r="T99" s="54"/>
      <c r="AT99" s="18" t="s">
        <v>226</v>
      </c>
      <c r="AU99" s="18" t="s">
        <v>85</v>
      </c>
    </row>
    <row r="100" spans="2:65" s="1" customFormat="1" ht="11.25">
      <c r="B100" s="33"/>
      <c r="D100" s="150" t="s">
        <v>228</v>
      </c>
      <c r="F100" s="151" t="s">
        <v>240</v>
      </c>
      <c r="I100" s="148"/>
      <c r="L100" s="33"/>
      <c r="M100" s="149"/>
      <c r="T100" s="54"/>
      <c r="AT100" s="18" t="s">
        <v>228</v>
      </c>
      <c r="AU100" s="18" t="s">
        <v>85</v>
      </c>
    </row>
    <row r="101" spans="2:65" s="12" customFormat="1" ht="11.25">
      <c r="B101" s="152"/>
      <c r="D101" s="146" t="s">
        <v>230</v>
      </c>
      <c r="E101" s="153" t="s">
        <v>19</v>
      </c>
      <c r="F101" s="154" t="s">
        <v>231</v>
      </c>
      <c r="H101" s="153" t="s">
        <v>19</v>
      </c>
      <c r="I101" s="155"/>
      <c r="L101" s="152"/>
      <c r="M101" s="156"/>
      <c r="T101" s="157"/>
      <c r="AT101" s="153" t="s">
        <v>230</v>
      </c>
      <c r="AU101" s="153" t="s">
        <v>85</v>
      </c>
      <c r="AV101" s="12" t="s">
        <v>83</v>
      </c>
      <c r="AW101" s="12" t="s">
        <v>36</v>
      </c>
      <c r="AX101" s="12" t="s">
        <v>75</v>
      </c>
      <c r="AY101" s="153" t="s">
        <v>218</v>
      </c>
    </row>
    <row r="102" spans="2:65" s="13" customFormat="1" ht="11.25">
      <c r="B102" s="158"/>
      <c r="D102" s="146" t="s">
        <v>230</v>
      </c>
      <c r="E102" s="159" t="s">
        <v>171</v>
      </c>
      <c r="F102" s="160" t="s">
        <v>241</v>
      </c>
      <c r="H102" s="161">
        <v>23.238</v>
      </c>
      <c r="I102" s="162"/>
      <c r="L102" s="158"/>
      <c r="M102" s="163"/>
      <c r="T102" s="164"/>
      <c r="AT102" s="159" t="s">
        <v>230</v>
      </c>
      <c r="AU102" s="159" t="s">
        <v>85</v>
      </c>
      <c r="AV102" s="13" t="s">
        <v>85</v>
      </c>
      <c r="AW102" s="13" t="s">
        <v>36</v>
      </c>
      <c r="AX102" s="13" t="s">
        <v>83</v>
      </c>
      <c r="AY102" s="159" t="s">
        <v>218</v>
      </c>
    </row>
    <row r="103" spans="2:65" s="1" customFormat="1" ht="21.75" customHeight="1">
      <c r="B103" s="33"/>
      <c r="C103" s="133" t="s">
        <v>110</v>
      </c>
      <c r="D103" s="133" t="s">
        <v>220</v>
      </c>
      <c r="E103" s="134" t="s">
        <v>242</v>
      </c>
      <c r="F103" s="135" t="s">
        <v>243</v>
      </c>
      <c r="G103" s="136" t="s">
        <v>151</v>
      </c>
      <c r="H103" s="137">
        <v>116.05</v>
      </c>
      <c r="I103" s="138"/>
      <c r="J103" s="139">
        <f>ROUND(I103*H103,2)</f>
        <v>0</v>
      </c>
      <c r="K103" s="135" t="s">
        <v>223</v>
      </c>
      <c r="L103" s="33"/>
      <c r="M103" s="140" t="s">
        <v>19</v>
      </c>
      <c r="N103" s="141" t="s">
        <v>46</v>
      </c>
      <c r="P103" s="142">
        <f>O103*H103</f>
        <v>0</v>
      </c>
      <c r="Q103" s="142">
        <v>0</v>
      </c>
      <c r="R103" s="142">
        <f>Q103*H103</f>
        <v>0</v>
      </c>
      <c r="S103" s="142">
        <v>0.57999999999999996</v>
      </c>
      <c r="T103" s="143">
        <f>S103*H103</f>
        <v>67.308999999999997</v>
      </c>
      <c r="AR103" s="144" t="s">
        <v>224</v>
      </c>
      <c r="AT103" s="144" t="s">
        <v>220</v>
      </c>
      <c r="AU103" s="144" t="s">
        <v>85</v>
      </c>
      <c r="AY103" s="18" t="s">
        <v>218</v>
      </c>
      <c r="BE103" s="145">
        <f>IF(N103="základní",J103,0)</f>
        <v>0</v>
      </c>
      <c r="BF103" s="145">
        <f>IF(N103="snížená",J103,0)</f>
        <v>0</v>
      </c>
      <c r="BG103" s="145">
        <f>IF(N103="zákl. přenesená",J103,0)</f>
        <v>0</v>
      </c>
      <c r="BH103" s="145">
        <f>IF(N103="sníž. přenesená",J103,0)</f>
        <v>0</v>
      </c>
      <c r="BI103" s="145">
        <f>IF(N103="nulová",J103,0)</f>
        <v>0</v>
      </c>
      <c r="BJ103" s="18" t="s">
        <v>83</v>
      </c>
      <c r="BK103" s="145">
        <f>ROUND(I103*H103,2)</f>
        <v>0</v>
      </c>
      <c r="BL103" s="18" t="s">
        <v>224</v>
      </c>
      <c r="BM103" s="144" t="s">
        <v>244</v>
      </c>
    </row>
    <row r="104" spans="2:65" s="1" customFormat="1" ht="19.5">
      <c r="B104" s="33"/>
      <c r="D104" s="146" t="s">
        <v>226</v>
      </c>
      <c r="F104" s="147" t="s">
        <v>245</v>
      </c>
      <c r="I104" s="148"/>
      <c r="L104" s="33"/>
      <c r="M104" s="149"/>
      <c r="T104" s="54"/>
      <c r="AT104" s="18" t="s">
        <v>226</v>
      </c>
      <c r="AU104" s="18" t="s">
        <v>85</v>
      </c>
    </row>
    <row r="105" spans="2:65" s="1" customFormat="1" ht="11.25">
      <c r="B105" s="33"/>
      <c r="D105" s="150" t="s">
        <v>228</v>
      </c>
      <c r="F105" s="151" t="s">
        <v>246</v>
      </c>
      <c r="I105" s="148"/>
      <c r="L105" s="33"/>
      <c r="M105" s="149"/>
      <c r="T105" s="54"/>
      <c r="AT105" s="18" t="s">
        <v>228</v>
      </c>
      <c r="AU105" s="18" t="s">
        <v>85</v>
      </c>
    </row>
    <row r="106" spans="2:65" s="13" customFormat="1" ht="11.25">
      <c r="B106" s="158"/>
      <c r="D106" s="146" t="s">
        <v>230</v>
      </c>
      <c r="E106" s="159" t="s">
        <v>19</v>
      </c>
      <c r="F106" s="160" t="s">
        <v>149</v>
      </c>
      <c r="H106" s="161">
        <v>116.05</v>
      </c>
      <c r="I106" s="162"/>
      <c r="L106" s="158"/>
      <c r="M106" s="163"/>
      <c r="T106" s="164"/>
      <c r="AT106" s="159" t="s">
        <v>230</v>
      </c>
      <c r="AU106" s="159" t="s">
        <v>85</v>
      </c>
      <c r="AV106" s="13" t="s">
        <v>85</v>
      </c>
      <c r="AW106" s="13" t="s">
        <v>36</v>
      </c>
      <c r="AX106" s="13" t="s">
        <v>83</v>
      </c>
      <c r="AY106" s="159" t="s">
        <v>218</v>
      </c>
    </row>
    <row r="107" spans="2:65" s="1" customFormat="1" ht="11.25">
      <c r="B107" s="33"/>
      <c r="D107" s="146" t="s">
        <v>247</v>
      </c>
      <c r="F107" s="172" t="s">
        <v>248</v>
      </c>
      <c r="L107" s="33"/>
      <c r="M107" s="149"/>
      <c r="T107" s="54"/>
      <c r="AU107" s="18" t="s">
        <v>85</v>
      </c>
    </row>
    <row r="108" spans="2:65" s="1" customFormat="1" ht="11.25">
      <c r="B108" s="33"/>
      <c r="D108" s="146" t="s">
        <v>247</v>
      </c>
      <c r="F108" s="173" t="s">
        <v>249</v>
      </c>
      <c r="H108" s="174">
        <v>0</v>
      </c>
      <c r="L108" s="33"/>
      <c r="M108" s="149"/>
      <c r="T108" s="54"/>
      <c r="AU108" s="18" t="s">
        <v>85</v>
      </c>
    </row>
    <row r="109" spans="2:65" s="1" customFormat="1" ht="11.25">
      <c r="B109" s="33"/>
      <c r="D109" s="146" t="s">
        <v>247</v>
      </c>
      <c r="F109" s="173" t="s">
        <v>152</v>
      </c>
      <c r="H109" s="174">
        <v>116.05</v>
      </c>
      <c r="L109" s="33"/>
      <c r="M109" s="149"/>
      <c r="T109" s="54"/>
      <c r="AU109" s="18" t="s">
        <v>85</v>
      </c>
    </row>
    <row r="110" spans="2:65" s="1" customFormat="1" ht="16.5" customHeight="1">
      <c r="B110" s="33"/>
      <c r="C110" s="133" t="s">
        <v>224</v>
      </c>
      <c r="D110" s="133" t="s">
        <v>220</v>
      </c>
      <c r="E110" s="134" t="s">
        <v>250</v>
      </c>
      <c r="F110" s="135" t="s">
        <v>251</v>
      </c>
      <c r="G110" s="136" t="s">
        <v>151</v>
      </c>
      <c r="H110" s="137">
        <v>116.05</v>
      </c>
      <c r="I110" s="138"/>
      <c r="J110" s="139">
        <f>ROUND(I110*H110,2)</f>
        <v>0</v>
      </c>
      <c r="K110" s="135" t="s">
        <v>223</v>
      </c>
      <c r="L110" s="33"/>
      <c r="M110" s="140" t="s">
        <v>19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0.22</v>
      </c>
      <c r="T110" s="143">
        <f>S110*H110</f>
        <v>25.530999999999999</v>
      </c>
      <c r="AR110" s="144" t="s">
        <v>224</v>
      </c>
      <c r="AT110" s="144" t="s">
        <v>220</v>
      </c>
      <c r="AU110" s="144" t="s">
        <v>85</v>
      </c>
      <c r="AY110" s="18" t="s">
        <v>218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83</v>
      </c>
      <c r="BK110" s="145">
        <f>ROUND(I110*H110,2)</f>
        <v>0</v>
      </c>
      <c r="BL110" s="18" t="s">
        <v>224</v>
      </c>
      <c r="BM110" s="144" t="s">
        <v>252</v>
      </c>
    </row>
    <row r="111" spans="2:65" s="1" customFormat="1" ht="19.5">
      <c r="B111" s="33"/>
      <c r="D111" s="146" t="s">
        <v>226</v>
      </c>
      <c r="F111" s="147" t="s">
        <v>253</v>
      </c>
      <c r="I111" s="148"/>
      <c r="L111" s="33"/>
      <c r="M111" s="149"/>
      <c r="T111" s="54"/>
      <c r="AT111" s="18" t="s">
        <v>226</v>
      </c>
      <c r="AU111" s="18" t="s">
        <v>85</v>
      </c>
    </row>
    <row r="112" spans="2:65" s="1" customFormat="1" ht="11.25">
      <c r="B112" s="33"/>
      <c r="D112" s="150" t="s">
        <v>228</v>
      </c>
      <c r="F112" s="151" t="s">
        <v>254</v>
      </c>
      <c r="I112" s="148"/>
      <c r="L112" s="33"/>
      <c r="M112" s="149"/>
      <c r="T112" s="54"/>
      <c r="AT112" s="18" t="s">
        <v>228</v>
      </c>
      <c r="AU112" s="18" t="s">
        <v>85</v>
      </c>
    </row>
    <row r="113" spans="2:65" s="12" customFormat="1" ht="11.25">
      <c r="B113" s="152"/>
      <c r="D113" s="146" t="s">
        <v>230</v>
      </c>
      <c r="E113" s="153" t="s">
        <v>19</v>
      </c>
      <c r="F113" s="154" t="s">
        <v>249</v>
      </c>
      <c r="H113" s="153" t="s">
        <v>19</v>
      </c>
      <c r="I113" s="155"/>
      <c r="L113" s="152"/>
      <c r="M113" s="156"/>
      <c r="T113" s="157"/>
      <c r="AT113" s="153" t="s">
        <v>230</v>
      </c>
      <c r="AU113" s="153" t="s">
        <v>85</v>
      </c>
      <c r="AV113" s="12" t="s">
        <v>83</v>
      </c>
      <c r="AW113" s="12" t="s">
        <v>36</v>
      </c>
      <c r="AX113" s="12" t="s">
        <v>75</v>
      </c>
      <c r="AY113" s="153" t="s">
        <v>218</v>
      </c>
    </row>
    <row r="114" spans="2:65" s="13" customFormat="1" ht="11.25">
      <c r="B114" s="158"/>
      <c r="D114" s="146" t="s">
        <v>230</v>
      </c>
      <c r="E114" s="159" t="s">
        <v>149</v>
      </c>
      <c r="F114" s="160" t="s">
        <v>152</v>
      </c>
      <c r="H114" s="161">
        <v>116.05</v>
      </c>
      <c r="I114" s="162"/>
      <c r="L114" s="158"/>
      <c r="M114" s="163"/>
      <c r="T114" s="164"/>
      <c r="AT114" s="159" t="s">
        <v>230</v>
      </c>
      <c r="AU114" s="159" t="s">
        <v>85</v>
      </c>
      <c r="AV114" s="13" t="s">
        <v>85</v>
      </c>
      <c r="AW114" s="13" t="s">
        <v>36</v>
      </c>
      <c r="AX114" s="13" t="s">
        <v>83</v>
      </c>
      <c r="AY114" s="159" t="s">
        <v>218</v>
      </c>
    </row>
    <row r="115" spans="2:65" s="1" customFormat="1" ht="16.5" customHeight="1">
      <c r="B115" s="33"/>
      <c r="C115" s="133" t="s">
        <v>255</v>
      </c>
      <c r="D115" s="133" t="s">
        <v>220</v>
      </c>
      <c r="E115" s="134" t="s">
        <v>256</v>
      </c>
      <c r="F115" s="135" t="s">
        <v>257</v>
      </c>
      <c r="G115" s="136" t="s">
        <v>157</v>
      </c>
      <c r="H115" s="137">
        <v>126.1</v>
      </c>
      <c r="I115" s="138"/>
      <c r="J115" s="139">
        <f>ROUND(I115*H115,2)</f>
        <v>0</v>
      </c>
      <c r="K115" s="135" t="s">
        <v>223</v>
      </c>
      <c r="L115" s="33"/>
      <c r="M115" s="140" t="s">
        <v>19</v>
      </c>
      <c r="N115" s="141" t="s">
        <v>46</v>
      </c>
      <c r="P115" s="142">
        <f>O115*H115</f>
        <v>0</v>
      </c>
      <c r="Q115" s="142">
        <v>0</v>
      </c>
      <c r="R115" s="142">
        <f>Q115*H115</f>
        <v>0</v>
      </c>
      <c r="S115" s="142">
        <v>0.20499999999999999</v>
      </c>
      <c r="T115" s="143">
        <f>S115*H115</f>
        <v>25.850499999999997</v>
      </c>
      <c r="AR115" s="144" t="s">
        <v>224</v>
      </c>
      <c r="AT115" s="144" t="s">
        <v>220</v>
      </c>
      <c r="AU115" s="144" t="s">
        <v>85</v>
      </c>
      <c r="AY115" s="18" t="s">
        <v>218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83</v>
      </c>
      <c r="BK115" s="145">
        <f>ROUND(I115*H115,2)</f>
        <v>0</v>
      </c>
      <c r="BL115" s="18" t="s">
        <v>224</v>
      </c>
      <c r="BM115" s="144" t="s">
        <v>258</v>
      </c>
    </row>
    <row r="116" spans="2:65" s="1" customFormat="1" ht="19.5">
      <c r="B116" s="33"/>
      <c r="D116" s="146" t="s">
        <v>226</v>
      </c>
      <c r="F116" s="147" t="s">
        <v>259</v>
      </c>
      <c r="I116" s="148"/>
      <c r="L116" s="33"/>
      <c r="M116" s="149"/>
      <c r="T116" s="54"/>
      <c r="AT116" s="18" t="s">
        <v>226</v>
      </c>
      <c r="AU116" s="18" t="s">
        <v>85</v>
      </c>
    </row>
    <row r="117" spans="2:65" s="1" customFormat="1" ht="11.25">
      <c r="B117" s="33"/>
      <c r="D117" s="150" t="s">
        <v>228</v>
      </c>
      <c r="F117" s="151" t="s">
        <v>260</v>
      </c>
      <c r="I117" s="148"/>
      <c r="L117" s="33"/>
      <c r="M117" s="149"/>
      <c r="T117" s="54"/>
      <c r="AT117" s="18" t="s">
        <v>228</v>
      </c>
      <c r="AU117" s="18" t="s">
        <v>85</v>
      </c>
    </row>
    <row r="118" spans="2:65" s="12" customFormat="1" ht="11.25">
      <c r="B118" s="152"/>
      <c r="D118" s="146" t="s">
        <v>230</v>
      </c>
      <c r="E118" s="153" t="s">
        <v>19</v>
      </c>
      <c r="F118" s="154" t="s">
        <v>231</v>
      </c>
      <c r="H118" s="153" t="s">
        <v>19</v>
      </c>
      <c r="I118" s="155"/>
      <c r="L118" s="152"/>
      <c r="M118" s="156"/>
      <c r="T118" s="157"/>
      <c r="AT118" s="153" t="s">
        <v>230</v>
      </c>
      <c r="AU118" s="153" t="s">
        <v>85</v>
      </c>
      <c r="AV118" s="12" t="s">
        <v>83</v>
      </c>
      <c r="AW118" s="12" t="s">
        <v>36</v>
      </c>
      <c r="AX118" s="12" t="s">
        <v>75</v>
      </c>
      <c r="AY118" s="153" t="s">
        <v>218</v>
      </c>
    </row>
    <row r="119" spans="2:65" s="13" customFormat="1" ht="11.25">
      <c r="B119" s="158"/>
      <c r="D119" s="146" t="s">
        <v>230</v>
      </c>
      <c r="E119" s="159" t="s">
        <v>174</v>
      </c>
      <c r="F119" s="160" t="s">
        <v>261</v>
      </c>
      <c r="H119" s="161">
        <v>126.1</v>
      </c>
      <c r="I119" s="162"/>
      <c r="L119" s="158"/>
      <c r="M119" s="163"/>
      <c r="T119" s="164"/>
      <c r="AT119" s="159" t="s">
        <v>230</v>
      </c>
      <c r="AU119" s="159" t="s">
        <v>85</v>
      </c>
      <c r="AV119" s="13" t="s">
        <v>85</v>
      </c>
      <c r="AW119" s="13" t="s">
        <v>36</v>
      </c>
      <c r="AX119" s="13" t="s">
        <v>83</v>
      </c>
      <c r="AY119" s="159" t="s">
        <v>218</v>
      </c>
    </row>
    <row r="120" spans="2:65" s="1" customFormat="1" ht="16.5" customHeight="1">
      <c r="B120" s="33"/>
      <c r="C120" s="133" t="s">
        <v>262</v>
      </c>
      <c r="D120" s="133" t="s">
        <v>220</v>
      </c>
      <c r="E120" s="134" t="s">
        <v>263</v>
      </c>
      <c r="F120" s="135" t="s">
        <v>264</v>
      </c>
      <c r="G120" s="136" t="s">
        <v>151</v>
      </c>
      <c r="H120" s="137">
        <v>525.85</v>
      </c>
      <c r="I120" s="138"/>
      <c r="J120" s="139">
        <f>ROUND(I120*H120,2)</f>
        <v>0</v>
      </c>
      <c r="K120" s="135" t="s">
        <v>223</v>
      </c>
      <c r="L120" s="33"/>
      <c r="M120" s="140" t="s">
        <v>19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224</v>
      </c>
      <c r="AT120" s="144" t="s">
        <v>220</v>
      </c>
      <c r="AU120" s="144" t="s">
        <v>85</v>
      </c>
      <c r="AY120" s="18" t="s">
        <v>218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83</v>
      </c>
      <c r="BK120" s="145">
        <f>ROUND(I120*H120,2)</f>
        <v>0</v>
      </c>
      <c r="BL120" s="18" t="s">
        <v>224</v>
      </c>
      <c r="BM120" s="144" t="s">
        <v>265</v>
      </c>
    </row>
    <row r="121" spans="2:65" s="1" customFormat="1" ht="11.25">
      <c r="B121" s="33"/>
      <c r="D121" s="146" t="s">
        <v>226</v>
      </c>
      <c r="F121" s="147" t="s">
        <v>266</v>
      </c>
      <c r="I121" s="148"/>
      <c r="L121" s="33"/>
      <c r="M121" s="149"/>
      <c r="T121" s="54"/>
      <c r="AT121" s="18" t="s">
        <v>226</v>
      </c>
      <c r="AU121" s="18" t="s">
        <v>85</v>
      </c>
    </row>
    <row r="122" spans="2:65" s="1" customFormat="1" ht="11.25">
      <c r="B122" s="33"/>
      <c r="D122" s="150" t="s">
        <v>228</v>
      </c>
      <c r="F122" s="151" t="s">
        <v>267</v>
      </c>
      <c r="I122" s="148"/>
      <c r="L122" s="33"/>
      <c r="M122" s="149"/>
      <c r="T122" s="54"/>
      <c r="AT122" s="18" t="s">
        <v>228</v>
      </c>
      <c r="AU122" s="18" t="s">
        <v>85</v>
      </c>
    </row>
    <row r="123" spans="2:65" s="12" customFormat="1" ht="11.25">
      <c r="B123" s="152"/>
      <c r="D123" s="146" t="s">
        <v>230</v>
      </c>
      <c r="E123" s="153" t="s">
        <v>19</v>
      </c>
      <c r="F123" s="154" t="s">
        <v>231</v>
      </c>
      <c r="H123" s="153" t="s">
        <v>19</v>
      </c>
      <c r="I123" s="155"/>
      <c r="L123" s="152"/>
      <c r="M123" s="156"/>
      <c r="T123" s="157"/>
      <c r="AT123" s="153" t="s">
        <v>230</v>
      </c>
      <c r="AU123" s="153" t="s">
        <v>85</v>
      </c>
      <c r="AV123" s="12" t="s">
        <v>83</v>
      </c>
      <c r="AW123" s="12" t="s">
        <v>36</v>
      </c>
      <c r="AX123" s="12" t="s">
        <v>75</v>
      </c>
      <c r="AY123" s="153" t="s">
        <v>218</v>
      </c>
    </row>
    <row r="124" spans="2:65" s="13" customFormat="1" ht="11.25">
      <c r="B124" s="158"/>
      <c r="D124" s="146" t="s">
        <v>230</v>
      </c>
      <c r="E124" s="159" t="s">
        <v>19</v>
      </c>
      <c r="F124" s="160" t="s">
        <v>268</v>
      </c>
      <c r="H124" s="161">
        <v>406.84</v>
      </c>
      <c r="I124" s="162"/>
      <c r="L124" s="158"/>
      <c r="M124" s="163"/>
      <c r="T124" s="164"/>
      <c r="AT124" s="159" t="s">
        <v>230</v>
      </c>
      <c r="AU124" s="159" t="s">
        <v>85</v>
      </c>
      <c r="AV124" s="13" t="s">
        <v>85</v>
      </c>
      <c r="AW124" s="13" t="s">
        <v>36</v>
      </c>
      <c r="AX124" s="13" t="s">
        <v>75</v>
      </c>
      <c r="AY124" s="159" t="s">
        <v>218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269</v>
      </c>
      <c r="H125" s="161">
        <v>119.01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75</v>
      </c>
      <c r="AY125" s="159" t="s">
        <v>218</v>
      </c>
    </row>
    <row r="126" spans="2:65" s="14" customFormat="1" ht="11.25">
      <c r="B126" s="165"/>
      <c r="D126" s="146" t="s">
        <v>230</v>
      </c>
      <c r="E126" s="166" t="s">
        <v>183</v>
      </c>
      <c r="F126" s="167" t="s">
        <v>235</v>
      </c>
      <c r="H126" s="168">
        <v>525.85</v>
      </c>
      <c r="I126" s="169"/>
      <c r="L126" s="165"/>
      <c r="M126" s="170"/>
      <c r="T126" s="171"/>
      <c r="AT126" s="166" t="s">
        <v>230</v>
      </c>
      <c r="AU126" s="166" t="s">
        <v>85</v>
      </c>
      <c r="AV126" s="14" t="s">
        <v>224</v>
      </c>
      <c r="AW126" s="14" t="s">
        <v>36</v>
      </c>
      <c r="AX126" s="14" t="s">
        <v>83</v>
      </c>
      <c r="AY126" s="166" t="s">
        <v>218</v>
      </c>
    </row>
    <row r="127" spans="2:65" s="1" customFormat="1" ht="16.5" customHeight="1">
      <c r="B127" s="33"/>
      <c r="C127" s="133" t="s">
        <v>270</v>
      </c>
      <c r="D127" s="133" t="s">
        <v>220</v>
      </c>
      <c r="E127" s="134" t="s">
        <v>271</v>
      </c>
      <c r="F127" s="135" t="s">
        <v>272</v>
      </c>
      <c r="G127" s="136" t="s">
        <v>147</v>
      </c>
      <c r="H127" s="137">
        <v>5068.4930000000004</v>
      </c>
      <c r="I127" s="138"/>
      <c r="J127" s="139">
        <f>ROUND(I127*H127,2)</f>
        <v>0</v>
      </c>
      <c r="K127" s="135" t="s">
        <v>223</v>
      </c>
      <c r="L127" s="33"/>
      <c r="M127" s="140" t="s">
        <v>19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224</v>
      </c>
      <c r="AT127" s="144" t="s">
        <v>220</v>
      </c>
      <c r="AU127" s="144" t="s">
        <v>85</v>
      </c>
      <c r="AY127" s="18" t="s">
        <v>218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8" t="s">
        <v>83</v>
      </c>
      <c r="BK127" s="145">
        <f>ROUND(I127*H127,2)</f>
        <v>0</v>
      </c>
      <c r="BL127" s="18" t="s">
        <v>224</v>
      </c>
      <c r="BM127" s="144" t="s">
        <v>273</v>
      </c>
    </row>
    <row r="128" spans="2:65" s="1" customFormat="1" ht="19.5">
      <c r="B128" s="33"/>
      <c r="D128" s="146" t="s">
        <v>226</v>
      </c>
      <c r="F128" s="147" t="s">
        <v>274</v>
      </c>
      <c r="I128" s="148"/>
      <c r="L128" s="33"/>
      <c r="M128" s="149"/>
      <c r="T128" s="54"/>
      <c r="AT128" s="18" t="s">
        <v>226</v>
      </c>
      <c r="AU128" s="18" t="s">
        <v>85</v>
      </c>
    </row>
    <row r="129" spans="2:51" s="1" customFormat="1" ht="11.25">
      <c r="B129" s="33"/>
      <c r="D129" s="150" t="s">
        <v>228</v>
      </c>
      <c r="F129" s="151" t="s">
        <v>275</v>
      </c>
      <c r="I129" s="148"/>
      <c r="L129" s="33"/>
      <c r="M129" s="149"/>
      <c r="T129" s="54"/>
      <c r="AT129" s="18" t="s">
        <v>228</v>
      </c>
      <c r="AU129" s="18" t="s">
        <v>85</v>
      </c>
    </row>
    <row r="130" spans="2:51" s="1" customFormat="1" ht="29.25">
      <c r="B130" s="33"/>
      <c r="D130" s="146" t="s">
        <v>276</v>
      </c>
      <c r="F130" s="175" t="s">
        <v>277</v>
      </c>
      <c r="I130" s="148"/>
      <c r="L130" s="33"/>
      <c r="M130" s="149"/>
      <c r="T130" s="54"/>
      <c r="AT130" s="18" t="s">
        <v>276</v>
      </c>
      <c r="AU130" s="18" t="s">
        <v>85</v>
      </c>
    </row>
    <row r="131" spans="2:51" s="12" customFormat="1" ht="11.25">
      <c r="B131" s="152"/>
      <c r="D131" s="146" t="s">
        <v>230</v>
      </c>
      <c r="E131" s="153" t="s">
        <v>19</v>
      </c>
      <c r="F131" s="154" t="s">
        <v>278</v>
      </c>
      <c r="H131" s="153" t="s">
        <v>19</v>
      </c>
      <c r="I131" s="155"/>
      <c r="L131" s="152"/>
      <c r="M131" s="156"/>
      <c r="T131" s="157"/>
      <c r="AT131" s="153" t="s">
        <v>230</v>
      </c>
      <c r="AU131" s="153" t="s">
        <v>85</v>
      </c>
      <c r="AV131" s="12" t="s">
        <v>83</v>
      </c>
      <c r="AW131" s="12" t="s">
        <v>36</v>
      </c>
      <c r="AX131" s="12" t="s">
        <v>75</v>
      </c>
      <c r="AY131" s="153" t="s">
        <v>218</v>
      </c>
    </row>
    <row r="132" spans="2:51" s="12" customFormat="1" ht="11.25">
      <c r="B132" s="152"/>
      <c r="D132" s="146" t="s">
        <v>230</v>
      </c>
      <c r="E132" s="153" t="s">
        <v>19</v>
      </c>
      <c r="F132" s="154" t="s">
        <v>279</v>
      </c>
      <c r="H132" s="153" t="s">
        <v>19</v>
      </c>
      <c r="I132" s="155"/>
      <c r="L132" s="152"/>
      <c r="M132" s="156"/>
      <c r="T132" s="157"/>
      <c r="AT132" s="153" t="s">
        <v>230</v>
      </c>
      <c r="AU132" s="153" t="s">
        <v>85</v>
      </c>
      <c r="AV132" s="12" t="s">
        <v>83</v>
      </c>
      <c r="AW132" s="12" t="s">
        <v>36</v>
      </c>
      <c r="AX132" s="12" t="s">
        <v>75</v>
      </c>
      <c r="AY132" s="153" t="s">
        <v>218</v>
      </c>
    </row>
    <row r="133" spans="2:51" s="13" customFormat="1" ht="11.25">
      <c r="B133" s="158"/>
      <c r="D133" s="146" t="s">
        <v>230</v>
      </c>
      <c r="E133" s="159" t="s">
        <v>19</v>
      </c>
      <c r="F133" s="160" t="s">
        <v>280</v>
      </c>
      <c r="H133" s="161">
        <v>667.12300000000005</v>
      </c>
      <c r="I133" s="162"/>
      <c r="L133" s="158"/>
      <c r="M133" s="163"/>
      <c r="T133" s="164"/>
      <c r="AT133" s="159" t="s">
        <v>230</v>
      </c>
      <c r="AU133" s="159" t="s">
        <v>85</v>
      </c>
      <c r="AV133" s="13" t="s">
        <v>85</v>
      </c>
      <c r="AW133" s="13" t="s">
        <v>36</v>
      </c>
      <c r="AX133" s="13" t="s">
        <v>75</v>
      </c>
      <c r="AY133" s="159" t="s">
        <v>218</v>
      </c>
    </row>
    <row r="134" spans="2:51" s="13" customFormat="1" ht="11.25">
      <c r="B134" s="158"/>
      <c r="D134" s="146" t="s">
        <v>230</v>
      </c>
      <c r="E134" s="159" t="s">
        <v>19</v>
      </c>
      <c r="F134" s="160" t="s">
        <v>281</v>
      </c>
      <c r="H134" s="161">
        <v>132.744</v>
      </c>
      <c r="I134" s="162"/>
      <c r="L134" s="158"/>
      <c r="M134" s="163"/>
      <c r="T134" s="164"/>
      <c r="AT134" s="159" t="s">
        <v>230</v>
      </c>
      <c r="AU134" s="159" t="s">
        <v>85</v>
      </c>
      <c r="AV134" s="13" t="s">
        <v>85</v>
      </c>
      <c r="AW134" s="13" t="s">
        <v>36</v>
      </c>
      <c r="AX134" s="13" t="s">
        <v>75</v>
      </c>
      <c r="AY134" s="159" t="s">
        <v>218</v>
      </c>
    </row>
    <row r="135" spans="2:51" s="12" customFormat="1" ht="11.25">
      <c r="B135" s="152"/>
      <c r="D135" s="146" t="s">
        <v>230</v>
      </c>
      <c r="E135" s="153" t="s">
        <v>19</v>
      </c>
      <c r="F135" s="154" t="s">
        <v>282</v>
      </c>
      <c r="H135" s="153" t="s">
        <v>19</v>
      </c>
      <c r="I135" s="155"/>
      <c r="L135" s="152"/>
      <c r="M135" s="156"/>
      <c r="T135" s="157"/>
      <c r="AT135" s="153" t="s">
        <v>230</v>
      </c>
      <c r="AU135" s="153" t="s">
        <v>85</v>
      </c>
      <c r="AV135" s="12" t="s">
        <v>83</v>
      </c>
      <c r="AW135" s="12" t="s">
        <v>36</v>
      </c>
      <c r="AX135" s="12" t="s">
        <v>75</v>
      </c>
      <c r="AY135" s="153" t="s">
        <v>218</v>
      </c>
    </row>
    <row r="136" spans="2:51" s="13" customFormat="1" ht="11.25">
      <c r="B136" s="158"/>
      <c r="D136" s="146" t="s">
        <v>230</v>
      </c>
      <c r="E136" s="159" t="s">
        <v>19</v>
      </c>
      <c r="F136" s="160" t="s">
        <v>283</v>
      </c>
      <c r="H136" s="161">
        <v>519.67999999999995</v>
      </c>
      <c r="I136" s="162"/>
      <c r="L136" s="158"/>
      <c r="M136" s="163"/>
      <c r="T136" s="164"/>
      <c r="AT136" s="159" t="s">
        <v>230</v>
      </c>
      <c r="AU136" s="159" t="s">
        <v>85</v>
      </c>
      <c r="AV136" s="13" t="s">
        <v>85</v>
      </c>
      <c r="AW136" s="13" t="s">
        <v>36</v>
      </c>
      <c r="AX136" s="13" t="s">
        <v>75</v>
      </c>
      <c r="AY136" s="159" t="s">
        <v>218</v>
      </c>
    </row>
    <row r="137" spans="2:51" s="12" customFormat="1" ht="11.25">
      <c r="B137" s="152"/>
      <c r="D137" s="146" t="s">
        <v>230</v>
      </c>
      <c r="E137" s="153" t="s">
        <v>19</v>
      </c>
      <c r="F137" s="154" t="s">
        <v>284</v>
      </c>
      <c r="H137" s="153" t="s">
        <v>19</v>
      </c>
      <c r="I137" s="155"/>
      <c r="L137" s="152"/>
      <c r="M137" s="156"/>
      <c r="T137" s="157"/>
      <c r="AT137" s="153" t="s">
        <v>230</v>
      </c>
      <c r="AU137" s="153" t="s">
        <v>85</v>
      </c>
      <c r="AV137" s="12" t="s">
        <v>83</v>
      </c>
      <c r="AW137" s="12" t="s">
        <v>36</v>
      </c>
      <c r="AX137" s="12" t="s">
        <v>75</v>
      </c>
      <c r="AY137" s="153" t="s">
        <v>218</v>
      </c>
    </row>
    <row r="138" spans="2:51" s="13" customFormat="1" ht="11.25">
      <c r="B138" s="158"/>
      <c r="D138" s="146" t="s">
        <v>230</v>
      </c>
      <c r="E138" s="159" t="s">
        <v>19</v>
      </c>
      <c r="F138" s="160" t="s">
        <v>285</v>
      </c>
      <c r="H138" s="161">
        <v>58.322000000000003</v>
      </c>
      <c r="I138" s="162"/>
      <c r="L138" s="158"/>
      <c r="M138" s="163"/>
      <c r="T138" s="164"/>
      <c r="AT138" s="159" t="s">
        <v>230</v>
      </c>
      <c r="AU138" s="159" t="s">
        <v>85</v>
      </c>
      <c r="AV138" s="13" t="s">
        <v>85</v>
      </c>
      <c r="AW138" s="13" t="s">
        <v>36</v>
      </c>
      <c r="AX138" s="13" t="s">
        <v>75</v>
      </c>
      <c r="AY138" s="159" t="s">
        <v>218</v>
      </c>
    </row>
    <row r="139" spans="2:51" s="13" customFormat="1" ht="11.25">
      <c r="B139" s="158"/>
      <c r="D139" s="146" t="s">
        <v>230</v>
      </c>
      <c r="E139" s="159" t="s">
        <v>19</v>
      </c>
      <c r="F139" s="160" t="s">
        <v>286</v>
      </c>
      <c r="H139" s="161">
        <v>47.075000000000003</v>
      </c>
      <c r="I139" s="162"/>
      <c r="L139" s="158"/>
      <c r="M139" s="163"/>
      <c r="T139" s="164"/>
      <c r="AT139" s="159" t="s">
        <v>230</v>
      </c>
      <c r="AU139" s="159" t="s">
        <v>85</v>
      </c>
      <c r="AV139" s="13" t="s">
        <v>85</v>
      </c>
      <c r="AW139" s="13" t="s">
        <v>36</v>
      </c>
      <c r="AX139" s="13" t="s">
        <v>75</v>
      </c>
      <c r="AY139" s="159" t="s">
        <v>218</v>
      </c>
    </row>
    <row r="140" spans="2:51" s="13" customFormat="1" ht="11.25">
      <c r="B140" s="158"/>
      <c r="D140" s="146" t="s">
        <v>230</v>
      </c>
      <c r="E140" s="159" t="s">
        <v>19</v>
      </c>
      <c r="F140" s="160" t="s">
        <v>287</v>
      </c>
      <c r="H140" s="161">
        <v>75.025000000000006</v>
      </c>
      <c r="I140" s="162"/>
      <c r="L140" s="158"/>
      <c r="M140" s="163"/>
      <c r="T140" s="164"/>
      <c r="AT140" s="159" t="s">
        <v>230</v>
      </c>
      <c r="AU140" s="159" t="s">
        <v>85</v>
      </c>
      <c r="AV140" s="13" t="s">
        <v>85</v>
      </c>
      <c r="AW140" s="13" t="s">
        <v>36</v>
      </c>
      <c r="AX140" s="13" t="s">
        <v>75</v>
      </c>
      <c r="AY140" s="159" t="s">
        <v>218</v>
      </c>
    </row>
    <row r="141" spans="2:51" s="12" customFormat="1" ht="11.25">
      <c r="B141" s="152"/>
      <c r="D141" s="146" t="s">
        <v>230</v>
      </c>
      <c r="E141" s="153" t="s">
        <v>19</v>
      </c>
      <c r="F141" s="154" t="s">
        <v>288</v>
      </c>
      <c r="H141" s="153" t="s">
        <v>19</v>
      </c>
      <c r="I141" s="155"/>
      <c r="L141" s="152"/>
      <c r="M141" s="156"/>
      <c r="T141" s="157"/>
      <c r="AT141" s="153" t="s">
        <v>230</v>
      </c>
      <c r="AU141" s="153" t="s">
        <v>85</v>
      </c>
      <c r="AV141" s="12" t="s">
        <v>83</v>
      </c>
      <c r="AW141" s="12" t="s">
        <v>36</v>
      </c>
      <c r="AX141" s="12" t="s">
        <v>75</v>
      </c>
      <c r="AY141" s="153" t="s">
        <v>218</v>
      </c>
    </row>
    <row r="142" spans="2:51" s="13" customFormat="1" ht="11.25">
      <c r="B142" s="158"/>
      <c r="D142" s="146" t="s">
        <v>230</v>
      </c>
      <c r="E142" s="159" t="s">
        <v>19</v>
      </c>
      <c r="F142" s="160" t="s">
        <v>289</v>
      </c>
      <c r="H142" s="161">
        <v>629.21100000000001</v>
      </c>
      <c r="I142" s="162"/>
      <c r="L142" s="158"/>
      <c r="M142" s="163"/>
      <c r="T142" s="164"/>
      <c r="AT142" s="159" t="s">
        <v>230</v>
      </c>
      <c r="AU142" s="159" t="s">
        <v>85</v>
      </c>
      <c r="AV142" s="13" t="s">
        <v>85</v>
      </c>
      <c r="AW142" s="13" t="s">
        <v>36</v>
      </c>
      <c r="AX142" s="13" t="s">
        <v>75</v>
      </c>
      <c r="AY142" s="159" t="s">
        <v>218</v>
      </c>
    </row>
    <row r="143" spans="2:51" s="13" customFormat="1" ht="11.25">
      <c r="B143" s="158"/>
      <c r="D143" s="146" t="s">
        <v>230</v>
      </c>
      <c r="E143" s="159" t="s">
        <v>19</v>
      </c>
      <c r="F143" s="160" t="s">
        <v>290</v>
      </c>
      <c r="H143" s="161">
        <v>1088.6669999999999</v>
      </c>
      <c r="I143" s="162"/>
      <c r="L143" s="158"/>
      <c r="M143" s="163"/>
      <c r="T143" s="164"/>
      <c r="AT143" s="159" t="s">
        <v>230</v>
      </c>
      <c r="AU143" s="159" t="s">
        <v>85</v>
      </c>
      <c r="AV143" s="13" t="s">
        <v>85</v>
      </c>
      <c r="AW143" s="13" t="s">
        <v>36</v>
      </c>
      <c r="AX143" s="13" t="s">
        <v>75</v>
      </c>
      <c r="AY143" s="159" t="s">
        <v>218</v>
      </c>
    </row>
    <row r="144" spans="2:51" s="12" customFormat="1" ht="11.25">
      <c r="B144" s="152"/>
      <c r="D144" s="146" t="s">
        <v>230</v>
      </c>
      <c r="E144" s="153" t="s">
        <v>19</v>
      </c>
      <c r="F144" s="154" t="s">
        <v>291</v>
      </c>
      <c r="H144" s="153" t="s">
        <v>19</v>
      </c>
      <c r="I144" s="155"/>
      <c r="L144" s="152"/>
      <c r="M144" s="156"/>
      <c r="T144" s="157"/>
      <c r="AT144" s="153" t="s">
        <v>230</v>
      </c>
      <c r="AU144" s="153" t="s">
        <v>85</v>
      </c>
      <c r="AV144" s="12" t="s">
        <v>83</v>
      </c>
      <c r="AW144" s="12" t="s">
        <v>36</v>
      </c>
      <c r="AX144" s="12" t="s">
        <v>75</v>
      </c>
      <c r="AY144" s="153" t="s">
        <v>218</v>
      </c>
    </row>
    <row r="145" spans="2:65" s="13" customFormat="1" ht="11.25">
      <c r="B145" s="158"/>
      <c r="D145" s="146" t="s">
        <v>230</v>
      </c>
      <c r="E145" s="159" t="s">
        <v>19</v>
      </c>
      <c r="F145" s="160" t="s">
        <v>292</v>
      </c>
      <c r="H145" s="161">
        <v>362.14499999999998</v>
      </c>
      <c r="I145" s="162"/>
      <c r="L145" s="158"/>
      <c r="M145" s="163"/>
      <c r="T145" s="164"/>
      <c r="AT145" s="159" t="s">
        <v>230</v>
      </c>
      <c r="AU145" s="159" t="s">
        <v>85</v>
      </c>
      <c r="AV145" s="13" t="s">
        <v>85</v>
      </c>
      <c r="AW145" s="13" t="s">
        <v>36</v>
      </c>
      <c r="AX145" s="13" t="s">
        <v>75</v>
      </c>
      <c r="AY145" s="159" t="s">
        <v>218</v>
      </c>
    </row>
    <row r="146" spans="2:65" s="12" customFormat="1" ht="11.25">
      <c r="B146" s="152"/>
      <c r="D146" s="146" t="s">
        <v>230</v>
      </c>
      <c r="E146" s="153" t="s">
        <v>19</v>
      </c>
      <c r="F146" s="154" t="s">
        <v>293</v>
      </c>
      <c r="H146" s="153" t="s">
        <v>19</v>
      </c>
      <c r="I146" s="155"/>
      <c r="L146" s="152"/>
      <c r="M146" s="156"/>
      <c r="T146" s="157"/>
      <c r="AT146" s="153" t="s">
        <v>230</v>
      </c>
      <c r="AU146" s="153" t="s">
        <v>85</v>
      </c>
      <c r="AV146" s="12" t="s">
        <v>83</v>
      </c>
      <c r="AW146" s="12" t="s">
        <v>36</v>
      </c>
      <c r="AX146" s="12" t="s">
        <v>75</v>
      </c>
      <c r="AY146" s="153" t="s">
        <v>218</v>
      </c>
    </row>
    <row r="147" spans="2:65" s="13" customFormat="1" ht="11.25">
      <c r="B147" s="158"/>
      <c r="D147" s="146" t="s">
        <v>230</v>
      </c>
      <c r="E147" s="159" t="s">
        <v>19</v>
      </c>
      <c r="F147" s="160" t="s">
        <v>294</v>
      </c>
      <c r="H147" s="161">
        <v>607.67100000000005</v>
      </c>
      <c r="I147" s="162"/>
      <c r="L147" s="158"/>
      <c r="M147" s="163"/>
      <c r="T147" s="164"/>
      <c r="AT147" s="159" t="s">
        <v>230</v>
      </c>
      <c r="AU147" s="159" t="s">
        <v>85</v>
      </c>
      <c r="AV147" s="13" t="s">
        <v>85</v>
      </c>
      <c r="AW147" s="13" t="s">
        <v>36</v>
      </c>
      <c r="AX147" s="13" t="s">
        <v>75</v>
      </c>
      <c r="AY147" s="159" t="s">
        <v>218</v>
      </c>
    </row>
    <row r="148" spans="2:65" s="12" customFormat="1" ht="11.25">
      <c r="B148" s="152"/>
      <c r="D148" s="146" t="s">
        <v>230</v>
      </c>
      <c r="E148" s="153" t="s">
        <v>19</v>
      </c>
      <c r="F148" s="154" t="s">
        <v>295</v>
      </c>
      <c r="H148" s="153" t="s">
        <v>19</v>
      </c>
      <c r="I148" s="155"/>
      <c r="L148" s="152"/>
      <c r="M148" s="156"/>
      <c r="T148" s="157"/>
      <c r="AT148" s="153" t="s">
        <v>230</v>
      </c>
      <c r="AU148" s="153" t="s">
        <v>85</v>
      </c>
      <c r="AV148" s="12" t="s">
        <v>83</v>
      </c>
      <c r="AW148" s="12" t="s">
        <v>36</v>
      </c>
      <c r="AX148" s="12" t="s">
        <v>75</v>
      </c>
      <c r="AY148" s="153" t="s">
        <v>218</v>
      </c>
    </row>
    <row r="149" spans="2:65" s="13" customFormat="1" ht="11.25">
      <c r="B149" s="158"/>
      <c r="D149" s="146" t="s">
        <v>230</v>
      </c>
      <c r="E149" s="159" t="s">
        <v>19</v>
      </c>
      <c r="F149" s="160" t="s">
        <v>296</v>
      </c>
      <c r="H149" s="161">
        <v>434.31</v>
      </c>
      <c r="I149" s="162"/>
      <c r="L149" s="158"/>
      <c r="M149" s="163"/>
      <c r="T149" s="164"/>
      <c r="AT149" s="159" t="s">
        <v>230</v>
      </c>
      <c r="AU149" s="159" t="s">
        <v>85</v>
      </c>
      <c r="AV149" s="13" t="s">
        <v>85</v>
      </c>
      <c r="AW149" s="13" t="s">
        <v>36</v>
      </c>
      <c r="AX149" s="13" t="s">
        <v>75</v>
      </c>
      <c r="AY149" s="159" t="s">
        <v>218</v>
      </c>
    </row>
    <row r="150" spans="2:65" s="12" customFormat="1" ht="11.25">
      <c r="B150" s="152"/>
      <c r="D150" s="146" t="s">
        <v>230</v>
      </c>
      <c r="E150" s="153" t="s">
        <v>19</v>
      </c>
      <c r="F150" s="154" t="s">
        <v>297</v>
      </c>
      <c r="H150" s="153" t="s">
        <v>19</v>
      </c>
      <c r="I150" s="155"/>
      <c r="L150" s="152"/>
      <c r="M150" s="156"/>
      <c r="T150" s="157"/>
      <c r="AT150" s="153" t="s">
        <v>230</v>
      </c>
      <c r="AU150" s="153" t="s">
        <v>85</v>
      </c>
      <c r="AV150" s="12" t="s">
        <v>83</v>
      </c>
      <c r="AW150" s="12" t="s">
        <v>36</v>
      </c>
      <c r="AX150" s="12" t="s">
        <v>75</v>
      </c>
      <c r="AY150" s="153" t="s">
        <v>218</v>
      </c>
    </row>
    <row r="151" spans="2:65" s="13" customFormat="1" ht="11.25">
      <c r="B151" s="158"/>
      <c r="D151" s="146" t="s">
        <v>230</v>
      </c>
      <c r="E151" s="159" t="s">
        <v>19</v>
      </c>
      <c r="F151" s="160" t="s">
        <v>298</v>
      </c>
      <c r="H151" s="161">
        <v>429.33600000000001</v>
      </c>
      <c r="I151" s="162"/>
      <c r="L151" s="158"/>
      <c r="M151" s="163"/>
      <c r="T151" s="164"/>
      <c r="AT151" s="159" t="s">
        <v>230</v>
      </c>
      <c r="AU151" s="159" t="s">
        <v>85</v>
      </c>
      <c r="AV151" s="13" t="s">
        <v>85</v>
      </c>
      <c r="AW151" s="13" t="s">
        <v>36</v>
      </c>
      <c r="AX151" s="13" t="s">
        <v>75</v>
      </c>
      <c r="AY151" s="159" t="s">
        <v>218</v>
      </c>
    </row>
    <row r="152" spans="2:65" s="12" customFormat="1" ht="11.25">
      <c r="B152" s="152"/>
      <c r="D152" s="146" t="s">
        <v>230</v>
      </c>
      <c r="E152" s="153" t="s">
        <v>19</v>
      </c>
      <c r="F152" s="154" t="s">
        <v>299</v>
      </c>
      <c r="H152" s="153" t="s">
        <v>19</v>
      </c>
      <c r="I152" s="155"/>
      <c r="L152" s="152"/>
      <c r="M152" s="156"/>
      <c r="T152" s="157"/>
      <c r="AT152" s="153" t="s">
        <v>230</v>
      </c>
      <c r="AU152" s="153" t="s">
        <v>85</v>
      </c>
      <c r="AV152" s="12" t="s">
        <v>83</v>
      </c>
      <c r="AW152" s="12" t="s">
        <v>36</v>
      </c>
      <c r="AX152" s="12" t="s">
        <v>75</v>
      </c>
      <c r="AY152" s="153" t="s">
        <v>218</v>
      </c>
    </row>
    <row r="153" spans="2:65" s="13" customFormat="1" ht="11.25">
      <c r="B153" s="158"/>
      <c r="D153" s="146" t="s">
        <v>230</v>
      </c>
      <c r="E153" s="159" t="s">
        <v>19</v>
      </c>
      <c r="F153" s="160" t="s">
        <v>300</v>
      </c>
      <c r="H153" s="161">
        <v>17.184000000000001</v>
      </c>
      <c r="I153" s="162"/>
      <c r="L153" s="158"/>
      <c r="M153" s="163"/>
      <c r="T153" s="164"/>
      <c r="AT153" s="159" t="s">
        <v>230</v>
      </c>
      <c r="AU153" s="159" t="s">
        <v>85</v>
      </c>
      <c r="AV153" s="13" t="s">
        <v>85</v>
      </c>
      <c r="AW153" s="13" t="s">
        <v>36</v>
      </c>
      <c r="AX153" s="13" t="s">
        <v>75</v>
      </c>
      <c r="AY153" s="159" t="s">
        <v>218</v>
      </c>
    </row>
    <row r="154" spans="2:65" s="14" customFormat="1" ht="11.25">
      <c r="B154" s="165"/>
      <c r="D154" s="146" t="s">
        <v>230</v>
      </c>
      <c r="E154" s="166" t="s">
        <v>185</v>
      </c>
      <c r="F154" s="167" t="s">
        <v>235</v>
      </c>
      <c r="H154" s="168">
        <v>5068.4930000000004</v>
      </c>
      <c r="I154" s="169"/>
      <c r="L154" s="165"/>
      <c r="M154" s="170"/>
      <c r="T154" s="171"/>
      <c r="AT154" s="166" t="s">
        <v>230</v>
      </c>
      <c r="AU154" s="166" t="s">
        <v>85</v>
      </c>
      <c r="AV154" s="14" t="s">
        <v>224</v>
      </c>
      <c r="AW154" s="14" t="s">
        <v>36</v>
      </c>
      <c r="AX154" s="14" t="s">
        <v>83</v>
      </c>
      <c r="AY154" s="166" t="s">
        <v>218</v>
      </c>
    </row>
    <row r="155" spans="2:65" s="1" customFormat="1" ht="16.5" customHeight="1">
      <c r="B155" s="33"/>
      <c r="C155" s="133" t="s">
        <v>301</v>
      </c>
      <c r="D155" s="133" t="s">
        <v>220</v>
      </c>
      <c r="E155" s="134" t="s">
        <v>302</v>
      </c>
      <c r="F155" s="135" t="s">
        <v>303</v>
      </c>
      <c r="G155" s="136" t="s">
        <v>147</v>
      </c>
      <c r="H155" s="137">
        <v>84.293999999999997</v>
      </c>
      <c r="I155" s="138"/>
      <c r="J155" s="139">
        <f>ROUND(I155*H155,2)</f>
        <v>0</v>
      </c>
      <c r="K155" s="135" t="s">
        <v>223</v>
      </c>
      <c r="L155" s="33"/>
      <c r="M155" s="140" t="s">
        <v>19</v>
      </c>
      <c r="N155" s="141" t="s">
        <v>46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224</v>
      </c>
      <c r="AT155" s="144" t="s">
        <v>220</v>
      </c>
      <c r="AU155" s="144" t="s">
        <v>85</v>
      </c>
      <c r="AY155" s="18" t="s">
        <v>218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8" t="s">
        <v>83</v>
      </c>
      <c r="BK155" s="145">
        <f>ROUND(I155*H155,2)</f>
        <v>0</v>
      </c>
      <c r="BL155" s="18" t="s">
        <v>224</v>
      </c>
      <c r="BM155" s="144" t="s">
        <v>304</v>
      </c>
    </row>
    <row r="156" spans="2:65" s="1" customFormat="1" ht="19.5">
      <c r="B156" s="33"/>
      <c r="D156" s="146" t="s">
        <v>226</v>
      </c>
      <c r="F156" s="147" t="s">
        <v>305</v>
      </c>
      <c r="I156" s="148"/>
      <c r="L156" s="33"/>
      <c r="M156" s="149"/>
      <c r="T156" s="54"/>
      <c r="AT156" s="18" t="s">
        <v>226</v>
      </c>
      <c r="AU156" s="18" t="s">
        <v>85</v>
      </c>
    </row>
    <row r="157" spans="2:65" s="1" customFormat="1" ht="11.25">
      <c r="B157" s="33"/>
      <c r="D157" s="150" t="s">
        <v>228</v>
      </c>
      <c r="F157" s="151" t="s">
        <v>306</v>
      </c>
      <c r="I157" s="148"/>
      <c r="L157" s="33"/>
      <c r="M157" s="149"/>
      <c r="T157" s="54"/>
      <c r="AT157" s="18" t="s">
        <v>228</v>
      </c>
      <c r="AU157" s="18" t="s">
        <v>85</v>
      </c>
    </row>
    <row r="158" spans="2:65" s="12" customFormat="1" ht="11.25">
      <c r="B158" s="152"/>
      <c r="D158" s="146" t="s">
        <v>230</v>
      </c>
      <c r="E158" s="153" t="s">
        <v>19</v>
      </c>
      <c r="F158" s="154" t="s">
        <v>307</v>
      </c>
      <c r="H158" s="153" t="s">
        <v>19</v>
      </c>
      <c r="I158" s="155"/>
      <c r="L158" s="152"/>
      <c r="M158" s="156"/>
      <c r="T158" s="157"/>
      <c r="AT158" s="153" t="s">
        <v>230</v>
      </c>
      <c r="AU158" s="153" t="s">
        <v>85</v>
      </c>
      <c r="AV158" s="12" t="s">
        <v>83</v>
      </c>
      <c r="AW158" s="12" t="s">
        <v>36</v>
      </c>
      <c r="AX158" s="12" t="s">
        <v>75</v>
      </c>
      <c r="AY158" s="153" t="s">
        <v>218</v>
      </c>
    </row>
    <row r="159" spans="2:65" s="12" customFormat="1" ht="11.25">
      <c r="B159" s="152"/>
      <c r="D159" s="146" t="s">
        <v>230</v>
      </c>
      <c r="E159" s="153" t="s">
        <v>19</v>
      </c>
      <c r="F159" s="154" t="s">
        <v>308</v>
      </c>
      <c r="H159" s="153" t="s">
        <v>19</v>
      </c>
      <c r="I159" s="155"/>
      <c r="L159" s="152"/>
      <c r="M159" s="156"/>
      <c r="T159" s="157"/>
      <c r="AT159" s="153" t="s">
        <v>230</v>
      </c>
      <c r="AU159" s="153" t="s">
        <v>85</v>
      </c>
      <c r="AV159" s="12" t="s">
        <v>83</v>
      </c>
      <c r="AW159" s="12" t="s">
        <v>36</v>
      </c>
      <c r="AX159" s="12" t="s">
        <v>75</v>
      </c>
      <c r="AY159" s="153" t="s">
        <v>218</v>
      </c>
    </row>
    <row r="160" spans="2:65" s="13" customFormat="1" ht="11.25">
      <c r="B160" s="158"/>
      <c r="D160" s="146" t="s">
        <v>230</v>
      </c>
      <c r="E160" s="159" t="s">
        <v>187</v>
      </c>
      <c r="F160" s="160" t="s">
        <v>309</v>
      </c>
      <c r="H160" s="161">
        <v>84.293999999999997</v>
      </c>
      <c r="I160" s="162"/>
      <c r="L160" s="158"/>
      <c r="M160" s="163"/>
      <c r="T160" s="164"/>
      <c r="AT160" s="159" t="s">
        <v>230</v>
      </c>
      <c r="AU160" s="159" t="s">
        <v>85</v>
      </c>
      <c r="AV160" s="13" t="s">
        <v>85</v>
      </c>
      <c r="AW160" s="13" t="s">
        <v>36</v>
      </c>
      <c r="AX160" s="13" t="s">
        <v>83</v>
      </c>
      <c r="AY160" s="159" t="s">
        <v>218</v>
      </c>
    </row>
    <row r="161" spans="2:65" s="1" customFormat="1" ht="21.75" customHeight="1">
      <c r="B161" s="33"/>
      <c r="C161" s="133" t="s">
        <v>310</v>
      </c>
      <c r="D161" s="133" t="s">
        <v>220</v>
      </c>
      <c r="E161" s="134" t="s">
        <v>311</v>
      </c>
      <c r="F161" s="135" t="s">
        <v>312</v>
      </c>
      <c r="G161" s="136" t="s">
        <v>147</v>
      </c>
      <c r="H161" s="137">
        <v>1390.89</v>
      </c>
      <c r="I161" s="138"/>
      <c r="J161" s="139">
        <f>ROUND(I161*H161,2)</f>
        <v>0</v>
      </c>
      <c r="K161" s="135" t="s">
        <v>223</v>
      </c>
      <c r="L161" s="33"/>
      <c r="M161" s="140" t="s">
        <v>19</v>
      </c>
      <c r="N161" s="141" t="s">
        <v>46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224</v>
      </c>
      <c r="AT161" s="144" t="s">
        <v>220</v>
      </c>
      <c r="AU161" s="144" t="s">
        <v>85</v>
      </c>
      <c r="AY161" s="18" t="s">
        <v>218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8" t="s">
        <v>83</v>
      </c>
      <c r="BK161" s="145">
        <f>ROUND(I161*H161,2)</f>
        <v>0</v>
      </c>
      <c r="BL161" s="18" t="s">
        <v>224</v>
      </c>
      <c r="BM161" s="144" t="s">
        <v>313</v>
      </c>
    </row>
    <row r="162" spans="2:65" s="1" customFormat="1" ht="19.5">
      <c r="B162" s="33"/>
      <c r="D162" s="146" t="s">
        <v>226</v>
      </c>
      <c r="F162" s="147" t="s">
        <v>314</v>
      </c>
      <c r="I162" s="148"/>
      <c r="L162" s="33"/>
      <c r="M162" s="149"/>
      <c r="T162" s="54"/>
      <c r="AT162" s="18" t="s">
        <v>226</v>
      </c>
      <c r="AU162" s="18" t="s">
        <v>85</v>
      </c>
    </row>
    <row r="163" spans="2:65" s="1" customFormat="1" ht="11.25">
      <c r="B163" s="33"/>
      <c r="D163" s="150" t="s">
        <v>228</v>
      </c>
      <c r="F163" s="151" t="s">
        <v>315</v>
      </c>
      <c r="I163" s="148"/>
      <c r="L163" s="33"/>
      <c r="M163" s="149"/>
      <c r="T163" s="54"/>
      <c r="AT163" s="18" t="s">
        <v>228</v>
      </c>
      <c r="AU163" s="18" t="s">
        <v>85</v>
      </c>
    </row>
    <row r="164" spans="2:65" s="1" customFormat="1" ht="29.25">
      <c r="B164" s="33"/>
      <c r="D164" s="146" t="s">
        <v>276</v>
      </c>
      <c r="F164" s="175" t="s">
        <v>277</v>
      </c>
      <c r="I164" s="148"/>
      <c r="L164" s="33"/>
      <c r="M164" s="149"/>
      <c r="T164" s="54"/>
      <c r="AT164" s="18" t="s">
        <v>276</v>
      </c>
      <c r="AU164" s="18" t="s">
        <v>85</v>
      </c>
    </row>
    <row r="165" spans="2:65" s="12" customFormat="1" ht="11.25">
      <c r="B165" s="152"/>
      <c r="D165" s="146" t="s">
        <v>230</v>
      </c>
      <c r="E165" s="153" t="s">
        <v>19</v>
      </c>
      <c r="F165" s="154" t="s">
        <v>316</v>
      </c>
      <c r="H165" s="153" t="s">
        <v>19</v>
      </c>
      <c r="I165" s="155"/>
      <c r="L165" s="152"/>
      <c r="M165" s="156"/>
      <c r="T165" s="157"/>
      <c r="AT165" s="153" t="s">
        <v>230</v>
      </c>
      <c r="AU165" s="153" t="s">
        <v>85</v>
      </c>
      <c r="AV165" s="12" t="s">
        <v>83</v>
      </c>
      <c r="AW165" s="12" t="s">
        <v>36</v>
      </c>
      <c r="AX165" s="12" t="s">
        <v>75</v>
      </c>
      <c r="AY165" s="153" t="s">
        <v>218</v>
      </c>
    </row>
    <row r="166" spans="2:65" s="13" customFormat="1" ht="11.25">
      <c r="B166" s="158"/>
      <c r="D166" s="146" t="s">
        <v>230</v>
      </c>
      <c r="E166" s="159" t="s">
        <v>19</v>
      </c>
      <c r="F166" s="160" t="s">
        <v>317</v>
      </c>
      <c r="H166" s="161">
        <v>1390.89</v>
      </c>
      <c r="I166" s="162"/>
      <c r="L166" s="158"/>
      <c r="M166" s="163"/>
      <c r="T166" s="164"/>
      <c r="AT166" s="159" t="s">
        <v>230</v>
      </c>
      <c r="AU166" s="159" t="s">
        <v>85</v>
      </c>
      <c r="AV166" s="13" t="s">
        <v>85</v>
      </c>
      <c r="AW166" s="13" t="s">
        <v>36</v>
      </c>
      <c r="AX166" s="13" t="s">
        <v>83</v>
      </c>
      <c r="AY166" s="159" t="s">
        <v>218</v>
      </c>
    </row>
    <row r="167" spans="2:65" s="1" customFormat="1" ht="11.25">
      <c r="B167" s="33"/>
      <c r="D167" s="146" t="s">
        <v>247</v>
      </c>
      <c r="F167" s="172" t="s">
        <v>318</v>
      </c>
      <c r="L167" s="33"/>
      <c r="M167" s="149"/>
      <c r="T167" s="54"/>
      <c r="AU167" s="18" t="s">
        <v>85</v>
      </c>
    </row>
    <row r="168" spans="2:65" s="1" customFormat="1" ht="11.25">
      <c r="B168" s="33"/>
      <c r="D168" s="146" t="s">
        <v>247</v>
      </c>
      <c r="F168" s="173" t="s">
        <v>278</v>
      </c>
      <c r="H168" s="174">
        <v>0</v>
      </c>
      <c r="L168" s="33"/>
      <c r="M168" s="149"/>
      <c r="T168" s="54"/>
      <c r="AU168" s="18" t="s">
        <v>85</v>
      </c>
    </row>
    <row r="169" spans="2:65" s="1" customFormat="1" ht="11.25">
      <c r="B169" s="33"/>
      <c r="D169" s="146" t="s">
        <v>247</v>
      </c>
      <c r="F169" s="173" t="s">
        <v>279</v>
      </c>
      <c r="H169" s="174">
        <v>0</v>
      </c>
      <c r="L169" s="33"/>
      <c r="M169" s="149"/>
      <c r="T169" s="54"/>
      <c r="AU169" s="18" t="s">
        <v>85</v>
      </c>
    </row>
    <row r="170" spans="2:65" s="1" customFormat="1" ht="11.25">
      <c r="B170" s="33"/>
      <c r="D170" s="146" t="s">
        <v>247</v>
      </c>
      <c r="F170" s="173" t="s">
        <v>319</v>
      </c>
      <c r="H170" s="174">
        <v>523.79200000000003</v>
      </c>
      <c r="L170" s="33"/>
      <c r="M170" s="149"/>
      <c r="T170" s="54"/>
      <c r="AU170" s="18" t="s">
        <v>85</v>
      </c>
    </row>
    <row r="171" spans="2:65" s="1" customFormat="1" ht="11.25">
      <c r="B171" s="33"/>
      <c r="D171" s="146" t="s">
        <v>247</v>
      </c>
      <c r="F171" s="173" t="s">
        <v>320</v>
      </c>
      <c r="H171" s="174">
        <v>25.972000000000001</v>
      </c>
      <c r="L171" s="33"/>
      <c r="M171" s="149"/>
      <c r="T171" s="54"/>
      <c r="AU171" s="18" t="s">
        <v>85</v>
      </c>
    </row>
    <row r="172" spans="2:65" s="1" customFormat="1" ht="11.25">
      <c r="B172" s="33"/>
      <c r="D172" s="146" t="s">
        <v>247</v>
      </c>
      <c r="F172" s="173" t="s">
        <v>321</v>
      </c>
      <c r="H172" s="174">
        <v>37.698999999999998</v>
      </c>
      <c r="L172" s="33"/>
      <c r="M172" s="149"/>
      <c r="T172" s="54"/>
      <c r="AU172" s="18" t="s">
        <v>85</v>
      </c>
    </row>
    <row r="173" spans="2:65" s="1" customFormat="1" ht="11.25">
      <c r="B173" s="33"/>
      <c r="D173" s="146" t="s">
        <v>247</v>
      </c>
      <c r="F173" s="173" t="s">
        <v>322</v>
      </c>
      <c r="H173" s="174">
        <v>0</v>
      </c>
      <c r="L173" s="33"/>
      <c r="M173" s="149"/>
      <c r="T173" s="54"/>
      <c r="AU173" s="18" t="s">
        <v>85</v>
      </c>
    </row>
    <row r="174" spans="2:65" s="1" customFormat="1" ht="11.25">
      <c r="B174" s="33"/>
      <c r="D174" s="146" t="s">
        <v>247</v>
      </c>
      <c r="F174" s="173" t="s">
        <v>323</v>
      </c>
      <c r="H174" s="174">
        <v>22.274999999999999</v>
      </c>
      <c r="L174" s="33"/>
      <c r="M174" s="149"/>
      <c r="T174" s="54"/>
      <c r="AU174" s="18" t="s">
        <v>85</v>
      </c>
    </row>
    <row r="175" spans="2:65" s="1" customFormat="1" ht="11.25">
      <c r="B175" s="33"/>
      <c r="D175" s="146" t="s">
        <v>247</v>
      </c>
      <c r="F175" s="173" t="s">
        <v>324</v>
      </c>
      <c r="H175" s="174">
        <v>0</v>
      </c>
      <c r="L175" s="33"/>
      <c r="M175" s="149"/>
      <c r="T175" s="54"/>
      <c r="AU175" s="18" t="s">
        <v>85</v>
      </c>
    </row>
    <row r="176" spans="2:65" s="1" customFormat="1" ht="11.25">
      <c r="B176" s="33"/>
      <c r="D176" s="146" t="s">
        <v>247</v>
      </c>
      <c r="F176" s="173" t="s">
        <v>325</v>
      </c>
      <c r="H176" s="174">
        <v>85.706999999999994</v>
      </c>
      <c r="L176" s="33"/>
      <c r="M176" s="149"/>
      <c r="T176" s="54"/>
      <c r="AU176" s="18" t="s">
        <v>85</v>
      </c>
    </row>
    <row r="177" spans="2:65" s="1" customFormat="1" ht="11.25">
      <c r="B177" s="33"/>
      <c r="D177" s="146" t="s">
        <v>247</v>
      </c>
      <c r="F177" s="173" t="s">
        <v>235</v>
      </c>
      <c r="H177" s="174">
        <v>695.44500000000005</v>
      </c>
      <c r="L177" s="33"/>
      <c r="M177" s="149"/>
      <c r="T177" s="54"/>
      <c r="AU177" s="18" t="s">
        <v>85</v>
      </c>
    </row>
    <row r="178" spans="2:65" s="1" customFormat="1" ht="21.75" customHeight="1">
      <c r="B178" s="33"/>
      <c r="C178" s="133" t="s">
        <v>326</v>
      </c>
      <c r="D178" s="133" t="s">
        <v>220</v>
      </c>
      <c r="E178" s="134" t="s">
        <v>327</v>
      </c>
      <c r="F178" s="135" t="s">
        <v>328</v>
      </c>
      <c r="G178" s="136" t="s">
        <v>147</v>
      </c>
      <c r="H178" s="137">
        <v>4544.3289999999997</v>
      </c>
      <c r="I178" s="138"/>
      <c r="J178" s="139">
        <f>ROUND(I178*H178,2)</f>
        <v>0</v>
      </c>
      <c r="K178" s="135" t="s">
        <v>223</v>
      </c>
      <c r="L178" s="33"/>
      <c r="M178" s="140" t="s">
        <v>19</v>
      </c>
      <c r="N178" s="141" t="s">
        <v>46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224</v>
      </c>
      <c r="AT178" s="144" t="s">
        <v>220</v>
      </c>
      <c r="AU178" s="144" t="s">
        <v>85</v>
      </c>
      <c r="AY178" s="18" t="s">
        <v>218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8" t="s">
        <v>83</v>
      </c>
      <c r="BK178" s="145">
        <f>ROUND(I178*H178,2)</f>
        <v>0</v>
      </c>
      <c r="BL178" s="18" t="s">
        <v>224</v>
      </c>
      <c r="BM178" s="144" t="s">
        <v>329</v>
      </c>
    </row>
    <row r="179" spans="2:65" s="1" customFormat="1" ht="19.5">
      <c r="B179" s="33"/>
      <c r="D179" s="146" t="s">
        <v>226</v>
      </c>
      <c r="F179" s="147" t="s">
        <v>330</v>
      </c>
      <c r="I179" s="148"/>
      <c r="L179" s="33"/>
      <c r="M179" s="149"/>
      <c r="T179" s="54"/>
      <c r="AT179" s="18" t="s">
        <v>226</v>
      </c>
      <c r="AU179" s="18" t="s">
        <v>85</v>
      </c>
    </row>
    <row r="180" spans="2:65" s="1" customFormat="1" ht="11.25">
      <c r="B180" s="33"/>
      <c r="D180" s="150" t="s">
        <v>228</v>
      </c>
      <c r="F180" s="151" t="s">
        <v>331</v>
      </c>
      <c r="I180" s="148"/>
      <c r="L180" s="33"/>
      <c r="M180" s="149"/>
      <c r="T180" s="54"/>
      <c r="AT180" s="18" t="s">
        <v>228</v>
      </c>
      <c r="AU180" s="18" t="s">
        <v>85</v>
      </c>
    </row>
    <row r="181" spans="2:65" s="12" customFormat="1" ht="11.25">
      <c r="B181" s="152"/>
      <c r="D181" s="146" t="s">
        <v>230</v>
      </c>
      <c r="E181" s="153" t="s">
        <v>19</v>
      </c>
      <c r="F181" s="154" t="s">
        <v>332</v>
      </c>
      <c r="H181" s="153" t="s">
        <v>19</v>
      </c>
      <c r="I181" s="155"/>
      <c r="L181" s="152"/>
      <c r="M181" s="156"/>
      <c r="T181" s="157"/>
      <c r="AT181" s="153" t="s">
        <v>230</v>
      </c>
      <c r="AU181" s="153" t="s">
        <v>85</v>
      </c>
      <c r="AV181" s="12" t="s">
        <v>83</v>
      </c>
      <c r="AW181" s="12" t="s">
        <v>36</v>
      </c>
      <c r="AX181" s="12" t="s">
        <v>75</v>
      </c>
      <c r="AY181" s="153" t="s">
        <v>218</v>
      </c>
    </row>
    <row r="182" spans="2:65" s="13" customFormat="1" ht="11.25">
      <c r="B182" s="158"/>
      <c r="D182" s="146" t="s">
        <v>230</v>
      </c>
      <c r="E182" s="159" t="s">
        <v>19</v>
      </c>
      <c r="F182" s="160" t="s">
        <v>333</v>
      </c>
      <c r="H182" s="161">
        <v>5152.7870000000003</v>
      </c>
      <c r="I182" s="162"/>
      <c r="L182" s="158"/>
      <c r="M182" s="163"/>
      <c r="T182" s="164"/>
      <c r="AT182" s="159" t="s">
        <v>230</v>
      </c>
      <c r="AU182" s="159" t="s">
        <v>85</v>
      </c>
      <c r="AV182" s="13" t="s">
        <v>85</v>
      </c>
      <c r="AW182" s="13" t="s">
        <v>36</v>
      </c>
      <c r="AX182" s="13" t="s">
        <v>75</v>
      </c>
      <c r="AY182" s="159" t="s">
        <v>218</v>
      </c>
    </row>
    <row r="183" spans="2:65" s="13" customFormat="1" ht="11.25">
      <c r="B183" s="158"/>
      <c r="D183" s="146" t="s">
        <v>230</v>
      </c>
      <c r="E183" s="159" t="s">
        <v>19</v>
      </c>
      <c r="F183" s="160" t="s">
        <v>334</v>
      </c>
      <c r="H183" s="161">
        <v>-695.44500000000005</v>
      </c>
      <c r="I183" s="162"/>
      <c r="L183" s="158"/>
      <c r="M183" s="163"/>
      <c r="T183" s="164"/>
      <c r="AT183" s="159" t="s">
        <v>230</v>
      </c>
      <c r="AU183" s="159" t="s">
        <v>85</v>
      </c>
      <c r="AV183" s="13" t="s">
        <v>85</v>
      </c>
      <c r="AW183" s="13" t="s">
        <v>36</v>
      </c>
      <c r="AX183" s="13" t="s">
        <v>75</v>
      </c>
      <c r="AY183" s="159" t="s">
        <v>218</v>
      </c>
    </row>
    <row r="184" spans="2:65" s="13" customFormat="1" ht="11.25">
      <c r="B184" s="158"/>
      <c r="D184" s="146" t="s">
        <v>230</v>
      </c>
      <c r="E184" s="159" t="s">
        <v>19</v>
      </c>
      <c r="F184" s="160" t="s">
        <v>335</v>
      </c>
      <c r="H184" s="161">
        <v>86.986999999999995</v>
      </c>
      <c r="I184" s="162"/>
      <c r="L184" s="158"/>
      <c r="M184" s="163"/>
      <c r="T184" s="164"/>
      <c r="AT184" s="159" t="s">
        <v>230</v>
      </c>
      <c r="AU184" s="159" t="s">
        <v>85</v>
      </c>
      <c r="AV184" s="13" t="s">
        <v>85</v>
      </c>
      <c r="AW184" s="13" t="s">
        <v>36</v>
      </c>
      <c r="AX184" s="13" t="s">
        <v>75</v>
      </c>
      <c r="AY184" s="159" t="s">
        <v>218</v>
      </c>
    </row>
    <row r="185" spans="2:65" s="14" customFormat="1" ht="11.25">
      <c r="B185" s="165"/>
      <c r="D185" s="146" t="s">
        <v>230</v>
      </c>
      <c r="E185" s="166" t="s">
        <v>177</v>
      </c>
      <c r="F185" s="167" t="s">
        <v>235</v>
      </c>
      <c r="H185" s="168">
        <v>4544.3289999999997</v>
      </c>
      <c r="I185" s="169"/>
      <c r="L185" s="165"/>
      <c r="M185" s="170"/>
      <c r="T185" s="171"/>
      <c r="AT185" s="166" t="s">
        <v>230</v>
      </c>
      <c r="AU185" s="166" t="s">
        <v>85</v>
      </c>
      <c r="AV185" s="14" t="s">
        <v>224</v>
      </c>
      <c r="AW185" s="14" t="s">
        <v>36</v>
      </c>
      <c r="AX185" s="14" t="s">
        <v>83</v>
      </c>
      <c r="AY185" s="166" t="s">
        <v>218</v>
      </c>
    </row>
    <row r="186" spans="2:65" s="1" customFormat="1" ht="11.25">
      <c r="B186" s="33"/>
      <c r="D186" s="146" t="s">
        <v>247</v>
      </c>
      <c r="F186" s="172" t="s">
        <v>336</v>
      </c>
      <c r="L186" s="33"/>
      <c r="M186" s="149"/>
      <c r="T186" s="54"/>
      <c r="AU186" s="18" t="s">
        <v>85</v>
      </c>
    </row>
    <row r="187" spans="2:65" s="1" customFormat="1" ht="11.25">
      <c r="B187" s="33"/>
      <c r="D187" s="146" t="s">
        <v>247</v>
      </c>
      <c r="F187" s="173" t="s">
        <v>278</v>
      </c>
      <c r="H187" s="174">
        <v>0</v>
      </c>
      <c r="L187" s="33"/>
      <c r="M187" s="149"/>
      <c r="T187" s="54"/>
      <c r="AU187" s="18" t="s">
        <v>85</v>
      </c>
    </row>
    <row r="188" spans="2:65" s="1" customFormat="1" ht="11.25">
      <c r="B188" s="33"/>
      <c r="D188" s="146" t="s">
        <v>247</v>
      </c>
      <c r="F188" s="173" t="s">
        <v>279</v>
      </c>
      <c r="H188" s="174">
        <v>0</v>
      </c>
      <c r="L188" s="33"/>
      <c r="M188" s="149"/>
      <c r="T188" s="54"/>
      <c r="AU188" s="18" t="s">
        <v>85</v>
      </c>
    </row>
    <row r="189" spans="2:65" s="1" customFormat="1" ht="11.25">
      <c r="B189" s="33"/>
      <c r="D189" s="146" t="s">
        <v>247</v>
      </c>
      <c r="F189" s="173" t="s">
        <v>280</v>
      </c>
      <c r="H189" s="174">
        <v>667.12300000000005</v>
      </c>
      <c r="L189" s="33"/>
      <c r="M189" s="149"/>
      <c r="T189" s="54"/>
      <c r="AU189" s="18" t="s">
        <v>85</v>
      </c>
    </row>
    <row r="190" spans="2:65" s="1" customFormat="1" ht="11.25">
      <c r="B190" s="33"/>
      <c r="D190" s="146" t="s">
        <v>247</v>
      </c>
      <c r="F190" s="173" t="s">
        <v>281</v>
      </c>
      <c r="H190" s="174">
        <v>132.744</v>
      </c>
      <c r="L190" s="33"/>
      <c r="M190" s="149"/>
      <c r="T190" s="54"/>
      <c r="AU190" s="18" t="s">
        <v>85</v>
      </c>
    </row>
    <row r="191" spans="2:65" s="1" customFormat="1" ht="11.25">
      <c r="B191" s="33"/>
      <c r="D191" s="146" t="s">
        <v>247</v>
      </c>
      <c r="F191" s="173" t="s">
        <v>282</v>
      </c>
      <c r="H191" s="174">
        <v>0</v>
      </c>
      <c r="L191" s="33"/>
      <c r="M191" s="149"/>
      <c r="T191" s="54"/>
      <c r="AU191" s="18" t="s">
        <v>85</v>
      </c>
    </row>
    <row r="192" spans="2:65" s="1" customFormat="1" ht="11.25">
      <c r="B192" s="33"/>
      <c r="D192" s="146" t="s">
        <v>247</v>
      </c>
      <c r="F192" s="173" t="s">
        <v>283</v>
      </c>
      <c r="H192" s="174">
        <v>519.67999999999995</v>
      </c>
      <c r="L192" s="33"/>
      <c r="M192" s="149"/>
      <c r="T192" s="54"/>
      <c r="AU192" s="18" t="s">
        <v>85</v>
      </c>
    </row>
    <row r="193" spans="2:47" s="1" customFormat="1" ht="11.25">
      <c r="B193" s="33"/>
      <c r="D193" s="146" t="s">
        <v>247</v>
      </c>
      <c r="F193" s="173" t="s">
        <v>284</v>
      </c>
      <c r="H193" s="174">
        <v>0</v>
      </c>
      <c r="L193" s="33"/>
      <c r="M193" s="149"/>
      <c r="T193" s="54"/>
      <c r="AU193" s="18" t="s">
        <v>85</v>
      </c>
    </row>
    <row r="194" spans="2:47" s="1" customFormat="1" ht="11.25">
      <c r="B194" s="33"/>
      <c r="D194" s="146" t="s">
        <v>247</v>
      </c>
      <c r="F194" s="173" t="s">
        <v>285</v>
      </c>
      <c r="H194" s="174">
        <v>58.322000000000003</v>
      </c>
      <c r="L194" s="33"/>
      <c r="M194" s="149"/>
      <c r="T194" s="54"/>
      <c r="AU194" s="18" t="s">
        <v>85</v>
      </c>
    </row>
    <row r="195" spans="2:47" s="1" customFormat="1" ht="11.25">
      <c r="B195" s="33"/>
      <c r="D195" s="146" t="s">
        <v>247</v>
      </c>
      <c r="F195" s="173" t="s">
        <v>286</v>
      </c>
      <c r="H195" s="174">
        <v>47.075000000000003</v>
      </c>
      <c r="L195" s="33"/>
      <c r="M195" s="149"/>
      <c r="T195" s="54"/>
      <c r="AU195" s="18" t="s">
        <v>85</v>
      </c>
    </row>
    <row r="196" spans="2:47" s="1" customFormat="1" ht="11.25">
      <c r="B196" s="33"/>
      <c r="D196" s="146" t="s">
        <v>247</v>
      </c>
      <c r="F196" s="173" t="s">
        <v>287</v>
      </c>
      <c r="H196" s="174">
        <v>75.025000000000006</v>
      </c>
      <c r="L196" s="33"/>
      <c r="M196" s="149"/>
      <c r="T196" s="54"/>
      <c r="AU196" s="18" t="s">
        <v>85</v>
      </c>
    </row>
    <row r="197" spans="2:47" s="1" customFormat="1" ht="11.25">
      <c r="B197" s="33"/>
      <c r="D197" s="146" t="s">
        <v>247</v>
      </c>
      <c r="F197" s="173" t="s">
        <v>288</v>
      </c>
      <c r="H197" s="174">
        <v>0</v>
      </c>
      <c r="L197" s="33"/>
      <c r="M197" s="149"/>
      <c r="T197" s="54"/>
      <c r="AU197" s="18" t="s">
        <v>85</v>
      </c>
    </row>
    <row r="198" spans="2:47" s="1" customFormat="1" ht="11.25">
      <c r="B198" s="33"/>
      <c r="D198" s="146" t="s">
        <v>247</v>
      </c>
      <c r="F198" s="173" t="s">
        <v>289</v>
      </c>
      <c r="H198" s="174">
        <v>629.21100000000001</v>
      </c>
      <c r="L198" s="33"/>
      <c r="M198" s="149"/>
      <c r="T198" s="54"/>
      <c r="AU198" s="18" t="s">
        <v>85</v>
      </c>
    </row>
    <row r="199" spans="2:47" s="1" customFormat="1" ht="11.25">
      <c r="B199" s="33"/>
      <c r="D199" s="146" t="s">
        <v>247</v>
      </c>
      <c r="F199" s="173" t="s">
        <v>290</v>
      </c>
      <c r="H199" s="174">
        <v>1088.6669999999999</v>
      </c>
      <c r="L199" s="33"/>
      <c r="M199" s="149"/>
      <c r="T199" s="54"/>
      <c r="AU199" s="18" t="s">
        <v>85</v>
      </c>
    </row>
    <row r="200" spans="2:47" s="1" customFormat="1" ht="11.25">
      <c r="B200" s="33"/>
      <c r="D200" s="146" t="s">
        <v>247</v>
      </c>
      <c r="F200" s="173" t="s">
        <v>291</v>
      </c>
      <c r="H200" s="174">
        <v>0</v>
      </c>
      <c r="L200" s="33"/>
      <c r="M200" s="149"/>
      <c r="T200" s="54"/>
      <c r="AU200" s="18" t="s">
        <v>85</v>
      </c>
    </row>
    <row r="201" spans="2:47" s="1" customFormat="1" ht="11.25">
      <c r="B201" s="33"/>
      <c r="D201" s="146" t="s">
        <v>247</v>
      </c>
      <c r="F201" s="173" t="s">
        <v>292</v>
      </c>
      <c r="H201" s="174">
        <v>362.14499999999998</v>
      </c>
      <c r="L201" s="33"/>
      <c r="M201" s="149"/>
      <c r="T201" s="54"/>
      <c r="AU201" s="18" t="s">
        <v>85</v>
      </c>
    </row>
    <row r="202" spans="2:47" s="1" customFormat="1" ht="11.25">
      <c r="B202" s="33"/>
      <c r="D202" s="146" t="s">
        <v>247</v>
      </c>
      <c r="F202" s="173" t="s">
        <v>293</v>
      </c>
      <c r="H202" s="174">
        <v>0</v>
      </c>
      <c r="L202" s="33"/>
      <c r="M202" s="149"/>
      <c r="T202" s="54"/>
      <c r="AU202" s="18" t="s">
        <v>85</v>
      </c>
    </row>
    <row r="203" spans="2:47" s="1" customFormat="1" ht="11.25">
      <c r="B203" s="33"/>
      <c r="D203" s="146" t="s">
        <v>247</v>
      </c>
      <c r="F203" s="173" t="s">
        <v>294</v>
      </c>
      <c r="H203" s="174">
        <v>607.67100000000005</v>
      </c>
      <c r="L203" s="33"/>
      <c r="M203" s="149"/>
      <c r="T203" s="54"/>
      <c r="AU203" s="18" t="s">
        <v>85</v>
      </c>
    </row>
    <row r="204" spans="2:47" s="1" customFormat="1" ht="11.25">
      <c r="B204" s="33"/>
      <c r="D204" s="146" t="s">
        <v>247</v>
      </c>
      <c r="F204" s="173" t="s">
        <v>295</v>
      </c>
      <c r="H204" s="174">
        <v>0</v>
      </c>
      <c r="L204" s="33"/>
      <c r="M204" s="149"/>
      <c r="T204" s="54"/>
      <c r="AU204" s="18" t="s">
        <v>85</v>
      </c>
    </row>
    <row r="205" spans="2:47" s="1" customFormat="1" ht="11.25">
      <c r="B205" s="33"/>
      <c r="D205" s="146" t="s">
        <v>247</v>
      </c>
      <c r="F205" s="173" t="s">
        <v>296</v>
      </c>
      <c r="H205" s="174">
        <v>434.31</v>
      </c>
      <c r="L205" s="33"/>
      <c r="M205" s="149"/>
      <c r="T205" s="54"/>
      <c r="AU205" s="18" t="s">
        <v>85</v>
      </c>
    </row>
    <row r="206" spans="2:47" s="1" customFormat="1" ht="11.25">
      <c r="B206" s="33"/>
      <c r="D206" s="146" t="s">
        <v>247</v>
      </c>
      <c r="F206" s="173" t="s">
        <v>297</v>
      </c>
      <c r="H206" s="174">
        <v>0</v>
      </c>
      <c r="L206" s="33"/>
      <c r="M206" s="149"/>
      <c r="T206" s="54"/>
      <c r="AU206" s="18" t="s">
        <v>85</v>
      </c>
    </row>
    <row r="207" spans="2:47" s="1" customFormat="1" ht="11.25">
      <c r="B207" s="33"/>
      <c r="D207" s="146" t="s">
        <v>247</v>
      </c>
      <c r="F207" s="173" t="s">
        <v>298</v>
      </c>
      <c r="H207" s="174">
        <v>429.33600000000001</v>
      </c>
      <c r="L207" s="33"/>
      <c r="M207" s="149"/>
      <c r="T207" s="54"/>
      <c r="AU207" s="18" t="s">
        <v>85</v>
      </c>
    </row>
    <row r="208" spans="2:47" s="1" customFormat="1" ht="11.25">
      <c r="B208" s="33"/>
      <c r="D208" s="146" t="s">
        <v>247</v>
      </c>
      <c r="F208" s="173" t="s">
        <v>299</v>
      </c>
      <c r="H208" s="174">
        <v>0</v>
      </c>
      <c r="L208" s="33"/>
      <c r="M208" s="149"/>
      <c r="T208" s="54"/>
      <c r="AU208" s="18" t="s">
        <v>85</v>
      </c>
    </row>
    <row r="209" spans="2:47" s="1" customFormat="1" ht="11.25">
      <c r="B209" s="33"/>
      <c r="D209" s="146" t="s">
        <v>247</v>
      </c>
      <c r="F209" s="173" t="s">
        <v>300</v>
      </c>
      <c r="H209" s="174">
        <v>17.184000000000001</v>
      </c>
      <c r="L209" s="33"/>
      <c r="M209" s="149"/>
      <c r="T209" s="54"/>
      <c r="AU209" s="18" t="s">
        <v>85</v>
      </c>
    </row>
    <row r="210" spans="2:47" s="1" customFormat="1" ht="11.25">
      <c r="B210" s="33"/>
      <c r="D210" s="146" t="s">
        <v>247</v>
      </c>
      <c r="F210" s="173" t="s">
        <v>235</v>
      </c>
      <c r="H210" s="174">
        <v>5068.4930000000004</v>
      </c>
      <c r="L210" s="33"/>
      <c r="M210" s="149"/>
      <c r="T210" s="54"/>
      <c r="AU210" s="18" t="s">
        <v>85</v>
      </c>
    </row>
    <row r="211" spans="2:47" s="1" customFormat="1" ht="11.25">
      <c r="B211" s="33"/>
      <c r="D211" s="146" t="s">
        <v>247</v>
      </c>
      <c r="F211" s="172" t="s">
        <v>337</v>
      </c>
      <c r="L211" s="33"/>
      <c r="M211" s="149"/>
      <c r="T211" s="54"/>
      <c r="AU211" s="18" t="s">
        <v>85</v>
      </c>
    </row>
    <row r="212" spans="2:47" s="1" customFormat="1" ht="11.25">
      <c r="B212" s="33"/>
      <c r="D212" s="146" t="s">
        <v>247</v>
      </c>
      <c r="F212" s="173" t="s">
        <v>307</v>
      </c>
      <c r="H212" s="174">
        <v>0</v>
      </c>
      <c r="L212" s="33"/>
      <c r="M212" s="149"/>
      <c r="T212" s="54"/>
      <c r="AU212" s="18" t="s">
        <v>85</v>
      </c>
    </row>
    <row r="213" spans="2:47" s="1" customFormat="1" ht="11.25">
      <c r="B213" s="33"/>
      <c r="D213" s="146" t="s">
        <v>247</v>
      </c>
      <c r="F213" s="173" t="s">
        <v>308</v>
      </c>
      <c r="H213" s="174">
        <v>0</v>
      </c>
      <c r="L213" s="33"/>
      <c r="M213" s="149"/>
      <c r="T213" s="54"/>
      <c r="AU213" s="18" t="s">
        <v>85</v>
      </c>
    </row>
    <row r="214" spans="2:47" s="1" customFormat="1" ht="11.25">
      <c r="B214" s="33"/>
      <c r="D214" s="146" t="s">
        <v>247</v>
      </c>
      <c r="F214" s="173" t="s">
        <v>309</v>
      </c>
      <c r="H214" s="174">
        <v>84.293999999999997</v>
      </c>
      <c r="L214" s="33"/>
      <c r="M214" s="149"/>
      <c r="T214" s="54"/>
      <c r="AU214" s="18" t="s">
        <v>85</v>
      </c>
    </row>
    <row r="215" spans="2:47" s="1" customFormat="1" ht="11.25">
      <c r="B215" s="33"/>
      <c r="D215" s="146" t="s">
        <v>247</v>
      </c>
      <c r="F215" s="172" t="s">
        <v>318</v>
      </c>
      <c r="L215" s="33"/>
      <c r="M215" s="149"/>
      <c r="T215" s="54"/>
      <c r="AU215" s="18" t="s">
        <v>85</v>
      </c>
    </row>
    <row r="216" spans="2:47" s="1" customFormat="1" ht="11.25">
      <c r="B216" s="33"/>
      <c r="D216" s="146" t="s">
        <v>247</v>
      </c>
      <c r="F216" s="173" t="s">
        <v>278</v>
      </c>
      <c r="H216" s="174">
        <v>0</v>
      </c>
      <c r="L216" s="33"/>
      <c r="M216" s="149"/>
      <c r="T216" s="54"/>
      <c r="AU216" s="18" t="s">
        <v>85</v>
      </c>
    </row>
    <row r="217" spans="2:47" s="1" customFormat="1" ht="11.25">
      <c r="B217" s="33"/>
      <c r="D217" s="146" t="s">
        <v>247</v>
      </c>
      <c r="F217" s="173" t="s">
        <v>279</v>
      </c>
      <c r="H217" s="174">
        <v>0</v>
      </c>
      <c r="L217" s="33"/>
      <c r="M217" s="149"/>
      <c r="T217" s="54"/>
      <c r="AU217" s="18" t="s">
        <v>85</v>
      </c>
    </row>
    <row r="218" spans="2:47" s="1" customFormat="1" ht="11.25">
      <c r="B218" s="33"/>
      <c r="D218" s="146" t="s">
        <v>247</v>
      </c>
      <c r="F218" s="173" t="s">
        <v>319</v>
      </c>
      <c r="H218" s="174">
        <v>523.79200000000003</v>
      </c>
      <c r="L218" s="33"/>
      <c r="M218" s="149"/>
      <c r="T218" s="54"/>
      <c r="AU218" s="18" t="s">
        <v>85</v>
      </c>
    </row>
    <row r="219" spans="2:47" s="1" customFormat="1" ht="11.25">
      <c r="B219" s="33"/>
      <c r="D219" s="146" t="s">
        <v>247</v>
      </c>
      <c r="F219" s="173" t="s">
        <v>320</v>
      </c>
      <c r="H219" s="174">
        <v>25.972000000000001</v>
      </c>
      <c r="L219" s="33"/>
      <c r="M219" s="149"/>
      <c r="T219" s="54"/>
      <c r="AU219" s="18" t="s">
        <v>85</v>
      </c>
    </row>
    <row r="220" spans="2:47" s="1" customFormat="1" ht="11.25">
      <c r="B220" s="33"/>
      <c r="D220" s="146" t="s">
        <v>247</v>
      </c>
      <c r="F220" s="173" t="s">
        <v>321</v>
      </c>
      <c r="H220" s="174">
        <v>37.698999999999998</v>
      </c>
      <c r="L220" s="33"/>
      <c r="M220" s="149"/>
      <c r="T220" s="54"/>
      <c r="AU220" s="18" t="s">
        <v>85</v>
      </c>
    </row>
    <row r="221" spans="2:47" s="1" customFormat="1" ht="11.25">
      <c r="B221" s="33"/>
      <c r="D221" s="146" t="s">
        <v>247</v>
      </c>
      <c r="F221" s="173" t="s">
        <v>322</v>
      </c>
      <c r="H221" s="174">
        <v>0</v>
      </c>
      <c r="L221" s="33"/>
      <c r="M221" s="149"/>
      <c r="T221" s="54"/>
      <c r="AU221" s="18" t="s">
        <v>85</v>
      </c>
    </row>
    <row r="222" spans="2:47" s="1" customFormat="1" ht="11.25">
      <c r="B222" s="33"/>
      <c r="D222" s="146" t="s">
        <v>247</v>
      </c>
      <c r="F222" s="173" t="s">
        <v>323</v>
      </c>
      <c r="H222" s="174">
        <v>22.274999999999999</v>
      </c>
      <c r="L222" s="33"/>
      <c r="M222" s="149"/>
      <c r="T222" s="54"/>
      <c r="AU222" s="18" t="s">
        <v>85</v>
      </c>
    </row>
    <row r="223" spans="2:47" s="1" customFormat="1" ht="11.25">
      <c r="B223" s="33"/>
      <c r="D223" s="146" t="s">
        <v>247</v>
      </c>
      <c r="F223" s="173" t="s">
        <v>324</v>
      </c>
      <c r="H223" s="174">
        <v>0</v>
      </c>
      <c r="L223" s="33"/>
      <c r="M223" s="149"/>
      <c r="T223" s="54"/>
      <c r="AU223" s="18" t="s">
        <v>85</v>
      </c>
    </row>
    <row r="224" spans="2:47" s="1" customFormat="1" ht="11.25">
      <c r="B224" s="33"/>
      <c r="D224" s="146" t="s">
        <v>247</v>
      </c>
      <c r="F224" s="173" t="s">
        <v>325</v>
      </c>
      <c r="H224" s="174">
        <v>85.706999999999994</v>
      </c>
      <c r="L224" s="33"/>
      <c r="M224" s="149"/>
      <c r="T224" s="54"/>
      <c r="AU224" s="18" t="s">
        <v>85</v>
      </c>
    </row>
    <row r="225" spans="2:65" s="1" customFormat="1" ht="11.25">
      <c r="B225" s="33"/>
      <c r="D225" s="146" t="s">
        <v>247</v>
      </c>
      <c r="F225" s="173" t="s">
        <v>235</v>
      </c>
      <c r="H225" s="174">
        <v>695.44500000000005</v>
      </c>
      <c r="L225" s="33"/>
      <c r="M225" s="149"/>
      <c r="T225" s="54"/>
      <c r="AU225" s="18" t="s">
        <v>85</v>
      </c>
    </row>
    <row r="226" spans="2:65" s="1" customFormat="1" ht="11.25">
      <c r="B226" s="33"/>
      <c r="D226" s="146" t="s">
        <v>247</v>
      </c>
      <c r="F226" s="172" t="s">
        <v>338</v>
      </c>
      <c r="L226" s="33"/>
      <c r="M226" s="149"/>
      <c r="T226" s="54"/>
      <c r="AU226" s="18" t="s">
        <v>85</v>
      </c>
    </row>
    <row r="227" spans="2:65" s="1" customFormat="1" ht="11.25">
      <c r="B227" s="33"/>
      <c r="D227" s="146" t="s">
        <v>247</v>
      </c>
      <c r="F227" s="173" t="s">
        <v>231</v>
      </c>
      <c r="H227" s="174">
        <v>0</v>
      </c>
      <c r="L227" s="33"/>
      <c r="M227" s="149"/>
      <c r="T227" s="54"/>
      <c r="AU227" s="18" t="s">
        <v>85</v>
      </c>
    </row>
    <row r="228" spans="2:65" s="1" customFormat="1" ht="11.25">
      <c r="B228" s="33"/>
      <c r="D228" s="146" t="s">
        <v>247</v>
      </c>
      <c r="F228" s="173" t="s">
        <v>268</v>
      </c>
      <c r="H228" s="174">
        <v>406.84</v>
      </c>
      <c r="L228" s="33"/>
      <c r="M228" s="149"/>
      <c r="T228" s="54"/>
      <c r="AU228" s="18" t="s">
        <v>85</v>
      </c>
    </row>
    <row r="229" spans="2:65" s="1" customFormat="1" ht="11.25">
      <c r="B229" s="33"/>
      <c r="D229" s="146" t="s">
        <v>247</v>
      </c>
      <c r="F229" s="173" t="s">
        <v>269</v>
      </c>
      <c r="H229" s="174">
        <v>119.01</v>
      </c>
      <c r="L229" s="33"/>
      <c r="M229" s="149"/>
      <c r="T229" s="54"/>
      <c r="AU229" s="18" t="s">
        <v>85</v>
      </c>
    </row>
    <row r="230" spans="2:65" s="1" customFormat="1" ht="11.25">
      <c r="B230" s="33"/>
      <c r="D230" s="146" t="s">
        <v>247</v>
      </c>
      <c r="F230" s="173" t="s">
        <v>235</v>
      </c>
      <c r="H230" s="174">
        <v>525.85</v>
      </c>
      <c r="L230" s="33"/>
      <c r="M230" s="149"/>
      <c r="T230" s="54"/>
      <c r="AU230" s="18" t="s">
        <v>85</v>
      </c>
    </row>
    <row r="231" spans="2:65" s="1" customFormat="1" ht="24.2" customHeight="1">
      <c r="B231" s="33"/>
      <c r="C231" s="133" t="s">
        <v>339</v>
      </c>
      <c r="D231" s="133" t="s">
        <v>220</v>
      </c>
      <c r="E231" s="134" t="s">
        <v>340</v>
      </c>
      <c r="F231" s="135" t="s">
        <v>341</v>
      </c>
      <c r="G231" s="136" t="s">
        <v>147</v>
      </c>
      <c r="H231" s="137">
        <v>36354.631999999998</v>
      </c>
      <c r="I231" s="138"/>
      <c r="J231" s="139">
        <f>ROUND(I231*H231,2)</f>
        <v>0</v>
      </c>
      <c r="K231" s="135" t="s">
        <v>223</v>
      </c>
      <c r="L231" s="33"/>
      <c r="M231" s="140" t="s">
        <v>19</v>
      </c>
      <c r="N231" s="141" t="s">
        <v>46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224</v>
      </c>
      <c r="AT231" s="144" t="s">
        <v>220</v>
      </c>
      <c r="AU231" s="144" t="s">
        <v>85</v>
      </c>
      <c r="AY231" s="18" t="s">
        <v>218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8" t="s">
        <v>83</v>
      </c>
      <c r="BK231" s="145">
        <f>ROUND(I231*H231,2)</f>
        <v>0</v>
      </c>
      <c r="BL231" s="18" t="s">
        <v>224</v>
      </c>
      <c r="BM231" s="144" t="s">
        <v>342</v>
      </c>
    </row>
    <row r="232" spans="2:65" s="1" customFormat="1" ht="19.5">
      <c r="B232" s="33"/>
      <c r="D232" s="146" t="s">
        <v>226</v>
      </c>
      <c r="F232" s="147" t="s">
        <v>343</v>
      </c>
      <c r="I232" s="148"/>
      <c r="L232" s="33"/>
      <c r="M232" s="149"/>
      <c r="T232" s="54"/>
      <c r="AT232" s="18" t="s">
        <v>226</v>
      </c>
      <c r="AU232" s="18" t="s">
        <v>85</v>
      </c>
    </row>
    <row r="233" spans="2:65" s="1" customFormat="1" ht="11.25">
      <c r="B233" s="33"/>
      <c r="D233" s="150" t="s">
        <v>228</v>
      </c>
      <c r="F233" s="151" t="s">
        <v>344</v>
      </c>
      <c r="I233" s="148"/>
      <c r="L233" s="33"/>
      <c r="M233" s="149"/>
      <c r="T233" s="54"/>
      <c r="AT233" s="18" t="s">
        <v>228</v>
      </c>
      <c r="AU233" s="18" t="s">
        <v>85</v>
      </c>
    </row>
    <row r="234" spans="2:65" s="13" customFormat="1" ht="11.25">
      <c r="B234" s="158"/>
      <c r="D234" s="146" t="s">
        <v>230</v>
      </c>
      <c r="E234" s="159" t="s">
        <v>19</v>
      </c>
      <c r="F234" s="160" t="s">
        <v>345</v>
      </c>
      <c r="H234" s="161">
        <v>36354.631999999998</v>
      </c>
      <c r="I234" s="162"/>
      <c r="L234" s="158"/>
      <c r="M234" s="163"/>
      <c r="T234" s="164"/>
      <c r="AT234" s="159" t="s">
        <v>230</v>
      </c>
      <c r="AU234" s="159" t="s">
        <v>85</v>
      </c>
      <c r="AV234" s="13" t="s">
        <v>85</v>
      </c>
      <c r="AW234" s="13" t="s">
        <v>36</v>
      </c>
      <c r="AX234" s="13" t="s">
        <v>83</v>
      </c>
      <c r="AY234" s="159" t="s">
        <v>218</v>
      </c>
    </row>
    <row r="235" spans="2:65" s="1" customFormat="1" ht="11.25">
      <c r="B235" s="33"/>
      <c r="D235" s="146" t="s">
        <v>247</v>
      </c>
      <c r="F235" s="172" t="s">
        <v>346</v>
      </c>
      <c r="L235" s="33"/>
      <c r="M235" s="149"/>
      <c r="T235" s="54"/>
      <c r="AU235" s="18" t="s">
        <v>85</v>
      </c>
    </row>
    <row r="236" spans="2:65" s="1" customFormat="1" ht="11.25">
      <c r="B236" s="33"/>
      <c r="D236" s="146" t="s">
        <v>247</v>
      </c>
      <c r="F236" s="173" t="s">
        <v>332</v>
      </c>
      <c r="H236" s="174">
        <v>0</v>
      </c>
      <c r="L236" s="33"/>
      <c r="M236" s="149"/>
      <c r="T236" s="54"/>
      <c r="AU236" s="18" t="s">
        <v>85</v>
      </c>
    </row>
    <row r="237" spans="2:65" s="1" customFormat="1" ht="11.25">
      <c r="B237" s="33"/>
      <c r="D237" s="146" t="s">
        <v>247</v>
      </c>
      <c r="F237" s="173" t="s">
        <v>333</v>
      </c>
      <c r="H237" s="174">
        <v>5152.7870000000003</v>
      </c>
      <c r="L237" s="33"/>
      <c r="M237" s="149"/>
      <c r="T237" s="54"/>
      <c r="AU237" s="18" t="s">
        <v>85</v>
      </c>
    </row>
    <row r="238" spans="2:65" s="1" customFormat="1" ht="11.25">
      <c r="B238" s="33"/>
      <c r="D238" s="146" t="s">
        <v>247</v>
      </c>
      <c r="F238" s="173" t="s">
        <v>334</v>
      </c>
      <c r="H238" s="174">
        <v>-695.44500000000005</v>
      </c>
      <c r="L238" s="33"/>
      <c r="M238" s="149"/>
      <c r="T238" s="54"/>
      <c r="AU238" s="18" t="s">
        <v>85</v>
      </c>
    </row>
    <row r="239" spans="2:65" s="1" customFormat="1" ht="11.25">
      <c r="B239" s="33"/>
      <c r="D239" s="146" t="s">
        <v>247</v>
      </c>
      <c r="F239" s="173" t="s">
        <v>335</v>
      </c>
      <c r="H239" s="174">
        <v>86.986999999999995</v>
      </c>
      <c r="L239" s="33"/>
      <c r="M239" s="149"/>
      <c r="T239" s="54"/>
      <c r="AU239" s="18" t="s">
        <v>85</v>
      </c>
    </row>
    <row r="240" spans="2:65" s="1" customFormat="1" ht="11.25">
      <c r="B240" s="33"/>
      <c r="D240" s="146" t="s">
        <v>247</v>
      </c>
      <c r="F240" s="173" t="s">
        <v>235</v>
      </c>
      <c r="H240" s="174">
        <v>4544.3289999999997</v>
      </c>
      <c r="L240" s="33"/>
      <c r="M240" s="149"/>
      <c r="T240" s="54"/>
      <c r="AU240" s="18" t="s">
        <v>85</v>
      </c>
    </row>
    <row r="241" spans="2:65" s="1" customFormat="1" ht="16.5" customHeight="1">
      <c r="B241" s="33"/>
      <c r="C241" s="133" t="s">
        <v>347</v>
      </c>
      <c r="D241" s="133" t="s">
        <v>220</v>
      </c>
      <c r="E241" s="134" t="s">
        <v>348</v>
      </c>
      <c r="F241" s="135" t="s">
        <v>349</v>
      </c>
      <c r="G241" s="136" t="s">
        <v>147</v>
      </c>
      <c r="H241" s="137">
        <v>695.44500000000005</v>
      </c>
      <c r="I241" s="138"/>
      <c r="J241" s="139">
        <f>ROUND(I241*H241,2)</f>
        <v>0</v>
      </c>
      <c r="K241" s="135" t="s">
        <v>223</v>
      </c>
      <c r="L241" s="33"/>
      <c r="M241" s="140" t="s">
        <v>19</v>
      </c>
      <c r="N241" s="141" t="s">
        <v>46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224</v>
      </c>
      <c r="AT241" s="144" t="s">
        <v>220</v>
      </c>
      <c r="AU241" s="144" t="s">
        <v>85</v>
      </c>
      <c r="AY241" s="18" t="s">
        <v>218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8" t="s">
        <v>83</v>
      </c>
      <c r="BK241" s="145">
        <f>ROUND(I241*H241,2)</f>
        <v>0</v>
      </c>
      <c r="BL241" s="18" t="s">
        <v>224</v>
      </c>
      <c r="BM241" s="144" t="s">
        <v>350</v>
      </c>
    </row>
    <row r="242" spans="2:65" s="1" customFormat="1" ht="19.5">
      <c r="B242" s="33"/>
      <c r="D242" s="146" t="s">
        <v>226</v>
      </c>
      <c r="F242" s="147" t="s">
        <v>351</v>
      </c>
      <c r="I242" s="148"/>
      <c r="L242" s="33"/>
      <c r="M242" s="149"/>
      <c r="T242" s="54"/>
      <c r="AT242" s="18" t="s">
        <v>226</v>
      </c>
      <c r="AU242" s="18" t="s">
        <v>85</v>
      </c>
    </row>
    <row r="243" spans="2:65" s="1" customFormat="1" ht="11.25">
      <c r="B243" s="33"/>
      <c r="D243" s="150" t="s">
        <v>228</v>
      </c>
      <c r="F243" s="151" t="s">
        <v>352</v>
      </c>
      <c r="I243" s="148"/>
      <c r="L243" s="33"/>
      <c r="M243" s="149"/>
      <c r="T243" s="54"/>
      <c r="AT243" s="18" t="s">
        <v>228</v>
      </c>
      <c r="AU243" s="18" t="s">
        <v>85</v>
      </c>
    </row>
    <row r="244" spans="2:65" s="12" customFormat="1" ht="11.25">
      <c r="B244" s="152"/>
      <c r="D244" s="146" t="s">
        <v>230</v>
      </c>
      <c r="E244" s="153" t="s">
        <v>19</v>
      </c>
      <c r="F244" s="154" t="s">
        <v>353</v>
      </c>
      <c r="H244" s="153" t="s">
        <v>19</v>
      </c>
      <c r="I244" s="155"/>
      <c r="L244" s="152"/>
      <c r="M244" s="156"/>
      <c r="T244" s="157"/>
      <c r="AT244" s="153" t="s">
        <v>230</v>
      </c>
      <c r="AU244" s="153" t="s">
        <v>85</v>
      </c>
      <c r="AV244" s="12" t="s">
        <v>83</v>
      </c>
      <c r="AW244" s="12" t="s">
        <v>36</v>
      </c>
      <c r="AX244" s="12" t="s">
        <v>75</v>
      </c>
      <c r="AY244" s="153" t="s">
        <v>218</v>
      </c>
    </row>
    <row r="245" spans="2:65" s="13" customFormat="1" ht="11.25">
      <c r="B245" s="158"/>
      <c r="D245" s="146" t="s">
        <v>230</v>
      </c>
      <c r="E245" s="159" t="s">
        <v>19</v>
      </c>
      <c r="F245" s="160" t="s">
        <v>189</v>
      </c>
      <c r="H245" s="161">
        <v>695.44500000000005</v>
      </c>
      <c r="I245" s="162"/>
      <c r="L245" s="158"/>
      <c r="M245" s="163"/>
      <c r="T245" s="164"/>
      <c r="AT245" s="159" t="s">
        <v>230</v>
      </c>
      <c r="AU245" s="159" t="s">
        <v>85</v>
      </c>
      <c r="AV245" s="13" t="s">
        <v>85</v>
      </c>
      <c r="AW245" s="13" t="s">
        <v>36</v>
      </c>
      <c r="AX245" s="13" t="s">
        <v>83</v>
      </c>
      <c r="AY245" s="159" t="s">
        <v>218</v>
      </c>
    </row>
    <row r="246" spans="2:65" s="1" customFormat="1" ht="11.25">
      <c r="B246" s="33"/>
      <c r="D246" s="146" t="s">
        <v>247</v>
      </c>
      <c r="F246" s="172" t="s">
        <v>318</v>
      </c>
      <c r="L246" s="33"/>
      <c r="M246" s="149"/>
      <c r="T246" s="54"/>
      <c r="AU246" s="18" t="s">
        <v>85</v>
      </c>
    </row>
    <row r="247" spans="2:65" s="1" customFormat="1" ht="11.25">
      <c r="B247" s="33"/>
      <c r="D247" s="146" t="s">
        <v>247</v>
      </c>
      <c r="F247" s="173" t="s">
        <v>278</v>
      </c>
      <c r="H247" s="174">
        <v>0</v>
      </c>
      <c r="L247" s="33"/>
      <c r="M247" s="149"/>
      <c r="T247" s="54"/>
      <c r="AU247" s="18" t="s">
        <v>85</v>
      </c>
    </row>
    <row r="248" spans="2:65" s="1" customFormat="1" ht="11.25">
      <c r="B248" s="33"/>
      <c r="D248" s="146" t="s">
        <v>247</v>
      </c>
      <c r="F248" s="173" t="s">
        <v>279</v>
      </c>
      <c r="H248" s="174">
        <v>0</v>
      </c>
      <c r="L248" s="33"/>
      <c r="M248" s="149"/>
      <c r="T248" s="54"/>
      <c r="AU248" s="18" t="s">
        <v>85</v>
      </c>
    </row>
    <row r="249" spans="2:65" s="1" customFormat="1" ht="11.25">
      <c r="B249" s="33"/>
      <c r="D249" s="146" t="s">
        <v>247</v>
      </c>
      <c r="F249" s="173" t="s">
        <v>319</v>
      </c>
      <c r="H249" s="174">
        <v>523.79200000000003</v>
      </c>
      <c r="L249" s="33"/>
      <c r="M249" s="149"/>
      <c r="T249" s="54"/>
      <c r="AU249" s="18" t="s">
        <v>85</v>
      </c>
    </row>
    <row r="250" spans="2:65" s="1" customFormat="1" ht="11.25">
      <c r="B250" s="33"/>
      <c r="D250" s="146" t="s">
        <v>247</v>
      </c>
      <c r="F250" s="173" t="s">
        <v>320</v>
      </c>
      <c r="H250" s="174">
        <v>25.972000000000001</v>
      </c>
      <c r="L250" s="33"/>
      <c r="M250" s="149"/>
      <c r="T250" s="54"/>
      <c r="AU250" s="18" t="s">
        <v>85</v>
      </c>
    </row>
    <row r="251" spans="2:65" s="1" customFormat="1" ht="11.25">
      <c r="B251" s="33"/>
      <c r="D251" s="146" t="s">
        <v>247</v>
      </c>
      <c r="F251" s="173" t="s">
        <v>321</v>
      </c>
      <c r="H251" s="174">
        <v>37.698999999999998</v>
      </c>
      <c r="L251" s="33"/>
      <c r="M251" s="149"/>
      <c r="T251" s="54"/>
      <c r="AU251" s="18" t="s">
        <v>85</v>
      </c>
    </row>
    <row r="252" spans="2:65" s="1" customFormat="1" ht="11.25">
      <c r="B252" s="33"/>
      <c r="D252" s="146" t="s">
        <v>247</v>
      </c>
      <c r="F252" s="173" t="s">
        <v>322</v>
      </c>
      <c r="H252" s="174">
        <v>0</v>
      </c>
      <c r="L252" s="33"/>
      <c r="M252" s="149"/>
      <c r="T252" s="54"/>
      <c r="AU252" s="18" t="s">
        <v>85</v>
      </c>
    </row>
    <row r="253" spans="2:65" s="1" customFormat="1" ht="11.25">
      <c r="B253" s="33"/>
      <c r="D253" s="146" t="s">
        <v>247</v>
      </c>
      <c r="F253" s="173" t="s">
        <v>323</v>
      </c>
      <c r="H253" s="174">
        <v>22.274999999999999</v>
      </c>
      <c r="L253" s="33"/>
      <c r="M253" s="149"/>
      <c r="T253" s="54"/>
      <c r="AU253" s="18" t="s">
        <v>85</v>
      </c>
    </row>
    <row r="254" spans="2:65" s="1" customFormat="1" ht="11.25">
      <c r="B254" s="33"/>
      <c r="D254" s="146" t="s">
        <v>247</v>
      </c>
      <c r="F254" s="173" t="s">
        <v>324</v>
      </c>
      <c r="H254" s="174">
        <v>0</v>
      </c>
      <c r="L254" s="33"/>
      <c r="M254" s="149"/>
      <c r="T254" s="54"/>
      <c r="AU254" s="18" t="s">
        <v>85</v>
      </c>
    </row>
    <row r="255" spans="2:65" s="1" customFormat="1" ht="11.25">
      <c r="B255" s="33"/>
      <c r="D255" s="146" t="s">
        <v>247</v>
      </c>
      <c r="F255" s="173" t="s">
        <v>325</v>
      </c>
      <c r="H255" s="174">
        <v>85.706999999999994</v>
      </c>
      <c r="L255" s="33"/>
      <c r="M255" s="149"/>
      <c r="T255" s="54"/>
      <c r="AU255" s="18" t="s">
        <v>85</v>
      </c>
    </row>
    <row r="256" spans="2:65" s="1" customFormat="1" ht="11.25">
      <c r="B256" s="33"/>
      <c r="D256" s="146" t="s">
        <v>247</v>
      </c>
      <c r="F256" s="173" t="s">
        <v>235</v>
      </c>
      <c r="H256" s="174">
        <v>695.44500000000005</v>
      </c>
      <c r="L256" s="33"/>
      <c r="M256" s="149"/>
      <c r="T256" s="54"/>
      <c r="AU256" s="18" t="s">
        <v>85</v>
      </c>
    </row>
    <row r="257" spans="2:65" s="1" customFormat="1" ht="16.5" customHeight="1">
      <c r="B257" s="33"/>
      <c r="C257" s="133" t="s">
        <v>354</v>
      </c>
      <c r="D257" s="133" t="s">
        <v>220</v>
      </c>
      <c r="E257" s="134" t="s">
        <v>355</v>
      </c>
      <c r="F257" s="135" t="s">
        <v>356</v>
      </c>
      <c r="G257" s="136" t="s">
        <v>181</v>
      </c>
      <c r="H257" s="137">
        <v>7952.576</v>
      </c>
      <c r="I257" s="138"/>
      <c r="J257" s="139">
        <f>ROUND(I257*H257,2)</f>
        <v>0</v>
      </c>
      <c r="K257" s="135" t="s">
        <v>223</v>
      </c>
      <c r="L257" s="33"/>
      <c r="M257" s="140" t="s">
        <v>19</v>
      </c>
      <c r="N257" s="141" t="s">
        <v>46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224</v>
      </c>
      <c r="AT257" s="144" t="s">
        <v>220</v>
      </c>
      <c r="AU257" s="144" t="s">
        <v>85</v>
      </c>
      <c r="AY257" s="18" t="s">
        <v>218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8" t="s">
        <v>83</v>
      </c>
      <c r="BK257" s="145">
        <f>ROUND(I257*H257,2)</f>
        <v>0</v>
      </c>
      <c r="BL257" s="18" t="s">
        <v>224</v>
      </c>
      <c r="BM257" s="144" t="s">
        <v>357</v>
      </c>
    </row>
    <row r="258" spans="2:65" s="1" customFormat="1" ht="19.5">
      <c r="B258" s="33"/>
      <c r="D258" s="146" t="s">
        <v>226</v>
      </c>
      <c r="F258" s="147" t="s">
        <v>358</v>
      </c>
      <c r="I258" s="148"/>
      <c r="L258" s="33"/>
      <c r="M258" s="149"/>
      <c r="T258" s="54"/>
      <c r="AT258" s="18" t="s">
        <v>226</v>
      </c>
      <c r="AU258" s="18" t="s">
        <v>85</v>
      </c>
    </row>
    <row r="259" spans="2:65" s="1" customFormat="1" ht="11.25">
      <c r="B259" s="33"/>
      <c r="D259" s="150" t="s">
        <v>228</v>
      </c>
      <c r="F259" s="151" t="s">
        <v>359</v>
      </c>
      <c r="I259" s="148"/>
      <c r="L259" s="33"/>
      <c r="M259" s="149"/>
      <c r="T259" s="54"/>
      <c r="AT259" s="18" t="s">
        <v>228</v>
      </c>
      <c r="AU259" s="18" t="s">
        <v>85</v>
      </c>
    </row>
    <row r="260" spans="2:65" s="13" customFormat="1" ht="11.25">
      <c r="B260" s="158"/>
      <c r="D260" s="146" t="s">
        <v>230</v>
      </c>
      <c r="E260" s="159" t="s">
        <v>19</v>
      </c>
      <c r="F260" s="160" t="s">
        <v>360</v>
      </c>
      <c r="H260" s="161">
        <v>7952.576</v>
      </c>
      <c r="I260" s="162"/>
      <c r="L260" s="158"/>
      <c r="M260" s="163"/>
      <c r="T260" s="164"/>
      <c r="AT260" s="159" t="s">
        <v>230</v>
      </c>
      <c r="AU260" s="159" t="s">
        <v>85</v>
      </c>
      <c r="AV260" s="13" t="s">
        <v>85</v>
      </c>
      <c r="AW260" s="13" t="s">
        <v>36</v>
      </c>
      <c r="AX260" s="13" t="s">
        <v>83</v>
      </c>
      <c r="AY260" s="159" t="s">
        <v>218</v>
      </c>
    </row>
    <row r="261" spans="2:65" s="1" customFormat="1" ht="11.25">
      <c r="B261" s="33"/>
      <c r="D261" s="146" t="s">
        <v>247</v>
      </c>
      <c r="F261" s="172" t="s">
        <v>346</v>
      </c>
      <c r="L261" s="33"/>
      <c r="M261" s="149"/>
      <c r="T261" s="54"/>
      <c r="AU261" s="18" t="s">
        <v>85</v>
      </c>
    </row>
    <row r="262" spans="2:65" s="1" customFormat="1" ht="11.25">
      <c r="B262" s="33"/>
      <c r="D262" s="146" t="s">
        <v>247</v>
      </c>
      <c r="F262" s="173" t="s">
        <v>332</v>
      </c>
      <c r="H262" s="174">
        <v>0</v>
      </c>
      <c r="L262" s="33"/>
      <c r="M262" s="149"/>
      <c r="T262" s="54"/>
      <c r="AU262" s="18" t="s">
        <v>85</v>
      </c>
    </row>
    <row r="263" spans="2:65" s="1" customFormat="1" ht="11.25">
      <c r="B263" s="33"/>
      <c r="D263" s="146" t="s">
        <v>247</v>
      </c>
      <c r="F263" s="173" t="s">
        <v>333</v>
      </c>
      <c r="H263" s="174">
        <v>5152.7870000000003</v>
      </c>
      <c r="L263" s="33"/>
      <c r="M263" s="149"/>
      <c r="T263" s="54"/>
      <c r="AU263" s="18" t="s">
        <v>85</v>
      </c>
    </row>
    <row r="264" spans="2:65" s="1" customFormat="1" ht="11.25">
      <c r="B264" s="33"/>
      <c r="D264" s="146" t="s">
        <v>247</v>
      </c>
      <c r="F264" s="173" t="s">
        <v>334</v>
      </c>
      <c r="H264" s="174">
        <v>-695.44500000000005</v>
      </c>
      <c r="L264" s="33"/>
      <c r="M264" s="149"/>
      <c r="T264" s="54"/>
      <c r="AU264" s="18" t="s">
        <v>85</v>
      </c>
    </row>
    <row r="265" spans="2:65" s="1" customFormat="1" ht="11.25">
      <c r="B265" s="33"/>
      <c r="D265" s="146" t="s">
        <v>247</v>
      </c>
      <c r="F265" s="173" t="s">
        <v>335</v>
      </c>
      <c r="H265" s="174">
        <v>86.986999999999995</v>
      </c>
      <c r="L265" s="33"/>
      <c r="M265" s="149"/>
      <c r="T265" s="54"/>
      <c r="AU265" s="18" t="s">
        <v>85</v>
      </c>
    </row>
    <row r="266" spans="2:65" s="1" customFormat="1" ht="11.25">
      <c r="B266" s="33"/>
      <c r="D266" s="146" t="s">
        <v>247</v>
      </c>
      <c r="F266" s="173" t="s">
        <v>235</v>
      </c>
      <c r="H266" s="174">
        <v>4544.3289999999997</v>
      </c>
      <c r="L266" s="33"/>
      <c r="M266" s="149"/>
      <c r="T266" s="54"/>
      <c r="AU266" s="18" t="s">
        <v>85</v>
      </c>
    </row>
    <row r="267" spans="2:65" s="1" customFormat="1" ht="16.5" customHeight="1">
      <c r="B267" s="33"/>
      <c r="C267" s="133" t="s">
        <v>361</v>
      </c>
      <c r="D267" s="133" t="s">
        <v>220</v>
      </c>
      <c r="E267" s="134" t="s">
        <v>362</v>
      </c>
      <c r="F267" s="135" t="s">
        <v>363</v>
      </c>
      <c r="G267" s="136" t="s">
        <v>147</v>
      </c>
      <c r="H267" s="137">
        <v>695.44500000000005</v>
      </c>
      <c r="I267" s="138"/>
      <c r="J267" s="139">
        <f>ROUND(I267*H267,2)</f>
        <v>0</v>
      </c>
      <c r="K267" s="135" t="s">
        <v>223</v>
      </c>
      <c r="L267" s="33"/>
      <c r="M267" s="140" t="s">
        <v>19</v>
      </c>
      <c r="N267" s="141" t="s">
        <v>46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224</v>
      </c>
      <c r="AT267" s="144" t="s">
        <v>220</v>
      </c>
      <c r="AU267" s="144" t="s">
        <v>85</v>
      </c>
      <c r="AY267" s="18" t="s">
        <v>218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8" t="s">
        <v>83</v>
      </c>
      <c r="BK267" s="145">
        <f>ROUND(I267*H267,2)</f>
        <v>0</v>
      </c>
      <c r="BL267" s="18" t="s">
        <v>224</v>
      </c>
      <c r="BM267" s="144" t="s">
        <v>364</v>
      </c>
    </row>
    <row r="268" spans="2:65" s="1" customFormat="1" ht="11.25">
      <c r="B268" s="33"/>
      <c r="D268" s="146" t="s">
        <v>226</v>
      </c>
      <c r="F268" s="147" t="s">
        <v>365</v>
      </c>
      <c r="I268" s="148"/>
      <c r="L268" s="33"/>
      <c r="M268" s="149"/>
      <c r="T268" s="54"/>
      <c r="AT268" s="18" t="s">
        <v>226</v>
      </c>
      <c r="AU268" s="18" t="s">
        <v>85</v>
      </c>
    </row>
    <row r="269" spans="2:65" s="1" customFormat="1" ht="11.25">
      <c r="B269" s="33"/>
      <c r="D269" s="150" t="s">
        <v>228</v>
      </c>
      <c r="F269" s="151" t="s">
        <v>366</v>
      </c>
      <c r="I269" s="148"/>
      <c r="L269" s="33"/>
      <c r="M269" s="149"/>
      <c r="T269" s="54"/>
      <c r="AT269" s="18" t="s">
        <v>228</v>
      </c>
      <c r="AU269" s="18" t="s">
        <v>85</v>
      </c>
    </row>
    <row r="270" spans="2:65" s="13" customFormat="1" ht="11.25">
      <c r="B270" s="158"/>
      <c r="D270" s="146" t="s">
        <v>230</v>
      </c>
      <c r="E270" s="159" t="s">
        <v>19</v>
      </c>
      <c r="F270" s="160" t="s">
        <v>367</v>
      </c>
      <c r="H270" s="161">
        <v>695.44500000000005</v>
      </c>
      <c r="I270" s="162"/>
      <c r="L270" s="158"/>
      <c r="M270" s="163"/>
      <c r="T270" s="164"/>
      <c r="AT270" s="159" t="s">
        <v>230</v>
      </c>
      <c r="AU270" s="159" t="s">
        <v>85</v>
      </c>
      <c r="AV270" s="13" t="s">
        <v>85</v>
      </c>
      <c r="AW270" s="13" t="s">
        <v>36</v>
      </c>
      <c r="AX270" s="13" t="s">
        <v>83</v>
      </c>
      <c r="AY270" s="159" t="s">
        <v>218</v>
      </c>
    </row>
    <row r="271" spans="2:65" s="1" customFormat="1" ht="11.25">
      <c r="B271" s="33"/>
      <c r="D271" s="146" t="s">
        <v>247</v>
      </c>
      <c r="F271" s="172" t="s">
        <v>318</v>
      </c>
      <c r="L271" s="33"/>
      <c r="M271" s="149"/>
      <c r="T271" s="54"/>
      <c r="AU271" s="18" t="s">
        <v>85</v>
      </c>
    </row>
    <row r="272" spans="2:65" s="1" customFormat="1" ht="11.25">
      <c r="B272" s="33"/>
      <c r="D272" s="146" t="s">
        <v>247</v>
      </c>
      <c r="F272" s="173" t="s">
        <v>278</v>
      </c>
      <c r="H272" s="174">
        <v>0</v>
      </c>
      <c r="L272" s="33"/>
      <c r="M272" s="149"/>
      <c r="T272" s="54"/>
      <c r="AU272" s="18" t="s">
        <v>85</v>
      </c>
    </row>
    <row r="273" spans="2:65" s="1" customFormat="1" ht="11.25">
      <c r="B273" s="33"/>
      <c r="D273" s="146" t="s">
        <v>247</v>
      </c>
      <c r="F273" s="173" t="s">
        <v>279</v>
      </c>
      <c r="H273" s="174">
        <v>0</v>
      </c>
      <c r="L273" s="33"/>
      <c r="M273" s="149"/>
      <c r="T273" s="54"/>
      <c r="AU273" s="18" t="s">
        <v>85</v>
      </c>
    </row>
    <row r="274" spans="2:65" s="1" customFormat="1" ht="11.25">
      <c r="B274" s="33"/>
      <c r="D274" s="146" t="s">
        <v>247</v>
      </c>
      <c r="F274" s="173" t="s">
        <v>319</v>
      </c>
      <c r="H274" s="174">
        <v>523.79200000000003</v>
      </c>
      <c r="L274" s="33"/>
      <c r="M274" s="149"/>
      <c r="T274" s="54"/>
      <c r="AU274" s="18" t="s">
        <v>85</v>
      </c>
    </row>
    <row r="275" spans="2:65" s="1" customFormat="1" ht="11.25">
      <c r="B275" s="33"/>
      <c r="D275" s="146" t="s">
        <v>247</v>
      </c>
      <c r="F275" s="173" t="s">
        <v>320</v>
      </c>
      <c r="H275" s="174">
        <v>25.972000000000001</v>
      </c>
      <c r="L275" s="33"/>
      <c r="M275" s="149"/>
      <c r="T275" s="54"/>
      <c r="AU275" s="18" t="s">
        <v>85</v>
      </c>
    </row>
    <row r="276" spans="2:65" s="1" customFormat="1" ht="11.25">
      <c r="B276" s="33"/>
      <c r="D276" s="146" t="s">
        <v>247</v>
      </c>
      <c r="F276" s="173" t="s">
        <v>321</v>
      </c>
      <c r="H276" s="174">
        <v>37.698999999999998</v>
      </c>
      <c r="L276" s="33"/>
      <c r="M276" s="149"/>
      <c r="T276" s="54"/>
      <c r="AU276" s="18" t="s">
        <v>85</v>
      </c>
    </row>
    <row r="277" spans="2:65" s="1" customFormat="1" ht="11.25">
      <c r="B277" s="33"/>
      <c r="D277" s="146" t="s">
        <v>247</v>
      </c>
      <c r="F277" s="173" t="s">
        <v>322</v>
      </c>
      <c r="H277" s="174">
        <v>0</v>
      </c>
      <c r="L277" s="33"/>
      <c r="M277" s="149"/>
      <c r="T277" s="54"/>
      <c r="AU277" s="18" t="s">
        <v>85</v>
      </c>
    </row>
    <row r="278" spans="2:65" s="1" customFormat="1" ht="11.25">
      <c r="B278" s="33"/>
      <c r="D278" s="146" t="s">
        <v>247</v>
      </c>
      <c r="F278" s="173" t="s">
        <v>323</v>
      </c>
      <c r="H278" s="174">
        <v>22.274999999999999</v>
      </c>
      <c r="L278" s="33"/>
      <c r="M278" s="149"/>
      <c r="T278" s="54"/>
      <c r="AU278" s="18" t="s">
        <v>85</v>
      </c>
    </row>
    <row r="279" spans="2:65" s="1" customFormat="1" ht="11.25">
      <c r="B279" s="33"/>
      <c r="D279" s="146" t="s">
        <v>247</v>
      </c>
      <c r="F279" s="173" t="s">
        <v>324</v>
      </c>
      <c r="H279" s="174">
        <v>0</v>
      </c>
      <c r="L279" s="33"/>
      <c r="M279" s="149"/>
      <c r="T279" s="54"/>
      <c r="AU279" s="18" t="s">
        <v>85</v>
      </c>
    </row>
    <row r="280" spans="2:65" s="1" customFormat="1" ht="11.25">
      <c r="B280" s="33"/>
      <c r="D280" s="146" t="s">
        <v>247</v>
      </c>
      <c r="F280" s="173" t="s">
        <v>325</v>
      </c>
      <c r="H280" s="174">
        <v>85.706999999999994</v>
      </c>
      <c r="L280" s="33"/>
      <c r="M280" s="149"/>
      <c r="T280" s="54"/>
      <c r="AU280" s="18" t="s">
        <v>85</v>
      </c>
    </row>
    <row r="281" spans="2:65" s="1" customFormat="1" ht="11.25">
      <c r="B281" s="33"/>
      <c r="D281" s="146" t="s">
        <v>247</v>
      </c>
      <c r="F281" s="173" t="s">
        <v>235</v>
      </c>
      <c r="H281" s="174">
        <v>695.44500000000005</v>
      </c>
      <c r="L281" s="33"/>
      <c r="M281" s="149"/>
      <c r="T281" s="54"/>
      <c r="AU281" s="18" t="s">
        <v>85</v>
      </c>
    </row>
    <row r="282" spans="2:65" s="1" customFormat="1" ht="16.5" customHeight="1">
      <c r="B282" s="33"/>
      <c r="C282" s="133" t="s">
        <v>8</v>
      </c>
      <c r="D282" s="133" t="s">
        <v>220</v>
      </c>
      <c r="E282" s="134" t="s">
        <v>368</v>
      </c>
      <c r="F282" s="135" t="s">
        <v>369</v>
      </c>
      <c r="G282" s="136" t="s">
        <v>147</v>
      </c>
      <c r="H282" s="137">
        <v>695.44500000000005</v>
      </c>
      <c r="I282" s="138"/>
      <c r="J282" s="139">
        <f>ROUND(I282*H282,2)</f>
        <v>0</v>
      </c>
      <c r="K282" s="135" t="s">
        <v>223</v>
      </c>
      <c r="L282" s="33"/>
      <c r="M282" s="140" t="s">
        <v>19</v>
      </c>
      <c r="N282" s="141" t="s">
        <v>46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AR282" s="144" t="s">
        <v>224</v>
      </c>
      <c r="AT282" s="144" t="s">
        <v>220</v>
      </c>
      <c r="AU282" s="144" t="s">
        <v>85</v>
      </c>
      <c r="AY282" s="18" t="s">
        <v>218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8" t="s">
        <v>83</v>
      </c>
      <c r="BK282" s="145">
        <f>ROUND(I282*H282,2)</f>
        <v>0</v>
      </c>
      <c r="BL282" s="18" t="s">
        <v>224</v>
      </c>
      <c r="BM282" s="144" t="s">
        <v>370</v>
      </c>
    </row>
    <row r="283" spans="2:65" s="1" customFormat="1" ht="19.5">
      <c r="B283" s="33"/>
      <c r="D283" s="146" t="s">
        <v>226</v>
      </c>
      <c r="F283" s="147" t="s">
        <v>371</v>
      </c>
      <c r="I283" s="148"/>
      <c r="L283" s="33"/>
      <c r="M283" s="149"/>
      <c r="T283" s="54"/>
      <c r="AT283" s="18" t="s">
        <v>226</v>
      </c>
      <c r="AU283" s="18" t="s">
        <v>85</v>
      </c>
    </row>
    <row r="284" spans="2:65" s="1" customFormat="1" ht="11.25">
      <c r="B284" s="33"/>
      <c r="D284" s="150" t="s">
        <v>228</v>
      </c>
      <c r="F284" s="151" t="s">
        <v>372</v>
      </c>
      <c r="I284" s="148"/>
      <c r="L284" s="33"/>
      <c r="M284" s="149"/>
      <c r="T284" s="54"/>
      <c r="AT284" s="18" t="s">
        <v>228</v>
      </c>
      <c r="AU284" s="18" t="s">
        <v>85</v>
      </c>
    </row>
    <row r="285" spans="2:65" s="1" customFormat="1" ht="29.25">
      <c r="B285" s="33"/>
      <c r="D285" s="146" t="s">
        <v>276</v>
      </c>
      <c r="F285" s="175" t="s">
        <v>373</v>
      </c>
      <c r="I285" s="148"/>
      <c r="L285" s="33"/>
      <c r="M285" s="149"/>
      <c r="T285" s="54"/>
      <c r="AT285" s="18" t="s">
        <v>276</v>
      </c>
      <c r="AU285" s="18" t="s">
        <v>85</v>
      </c>
    </row>
    <row r="286" spans="2:65" s="12" customFormat="1" ht="11.25">
      <c r="B286" s="152"/>
      <c r="D286" s="146" t="s">
        <v>230</v>
      </c>
      <c r="E286" s="153" t="s">
        <v>19</v>
      </c>
      <c r="F286" s="154" t="s">
        <v>278</v>
      </c>
      <c r="H286" s="153" t="s">
        <v>19</v>
      </c>
      <c r="I286" s="155"/>
      <c r="L286" s="152"/>
      <c r="M286" s="156"/>
      <c r="T286" s="157"/>
      <c r="AT286" s="153" t="s">
        <v>230</v>
      </c>
      <c r="AU286" s="153" t="s">
        <v>85</v>
      </c>
      <c r="AV286" s="12" t="s">
        <v>83</v>
      </c>
      <c r="AW286" s="12" t="s">
        <v>36</v>
      </c>
      <c r="AX286" s="12" t="s">
        <v>75</v>
      </c>
      <c r="AY286" s="153" t="s">
        <v>218</v>
      </c>
    </row>
    <row r="287" spans="2:65" s="12" customFormat="1" ht="11.25">
      <c r="B287" s="152"/>
      <c r="D287" s="146" t="s">
        <v>230</v>
      </c>
      <c r="E287" s="153" t="s">
        <v>19</v>
      </c>
      <c r="F287" s="154" t="s">
        <v>279</v>
      </c>
      <c r="H287" s="153" t="s">
        <v>19</v>
      </c>
      <c r="I287" s="155"/>
      <c r="L287" s="152"/>
      <c r="M287" s="156"/>
      <c r="T287" s="157"/>
      <c r="AT287" s="153" t="s">
        <v>230</v>
      </c>
      <c r="AU287" s="153" t="s">
        <v>85</v>
      </c>
      <c r="AV287" s="12" t="s">
        <v>83</v>
      </c>
      <c r="AW287" s="12" t="s">
        <v>36</v>
      </c>
      <c r="AX287" s="12" t="s">
        <v>75</v>
      </c>
      <c r="AY287" s="153" t="s">
        <v>218</v>
      </c>
    </row>
    <row r="288" spans="2:65" s="13" customFormat="1" ht="11.25">
      <c r="B288" s="158"/>
      <c r="D288" s="146" t="s">
        <v>230</v>
      </c>
      <c r="E288" s="159" t="s">
        <v>19</v>
      </c>
      <c r="F288" s="160" t="s">
        <v>319</v>
      </c>
      <c r="H288" s="161">
        <v>523.79200000000003</v>
      </c>
      <c r="I288" s="162"/>
      <c r="L288" s="158"/>
      <c r="M288" s="163"/>
      <c r="T288" s="164"/>
      <c r="AT288" s="159" t="s">
        <v>230</v>
      </c>
      <c r="AU288" s="159" t="s">
        <v>85</v>
      </c>
      <c r="AV288" s="13" t="s">
        <v>85</v>
      </c>
      <c r="AW288" s="13" t="s">
        <v>36</v>
      </c>
      <c r="AX288" s="13" t="s">
        <v>75</v>
      </c>
      <c r="AY288" s="159" t="s">
        <v>218</v>
      </c>
    </row>
    <row r="289" spans="2:65" s="13" customFormat="1" ht="11.25">
      <c r="B289" s="158"/>
      <c r="D289" s="146" t="s">
        <v>230</v>
      </c>
      <c r="E289" s="159" t="s">
        <v>19</v>
      </c>
      <c r="F289" s="160" t="s">
        <v>320</v>
      </c>
      <c r="H289" s="161">
        <v>25.972000000000001</v>
      </c>
      <c r="I289" s="162"/>
      <c r="L289" s="158"/>
      <c r="M289" s="163"/>
      <c r="T289" s="164"/>
      <c r="AT289" s="159" t="s">
        <v>230</v>
      </c>
      <c r="AU289" s="159" t="s">
        <v>85</v>
      </c>
      <c r="AV289" s="13" t="s">
        <v>85</v>
      </c>
      <c r="AW289" s="13" t="s">
        <v>36</v>
      </c>
      <c r="AX289" s="13" t="s">
        <v>75</v>
      </c>
      <c r="AY289" s="159" t="s">
        <v>218</v>
      </c>
    </row>
    <row r="290" spans="2:65" s="13" customFormat="1" ht="11.25">
      <c r="B290" s="158"/>
      <c r="D290" s="146" t="s">
        <v>230</v>
      </c>
      <c r="E290" s="159" t="s">
        <v>19</v>
      </c>
      <c r="F290" s="160" t="s">
        <v>321</v>
      </c>
      <c r="H290" s="161">
        <v>37.698999999999998</v>
      </c>
      <c r="I290" s="162"/>
      <c r="L290" s="158"/>
      <c r="M290" s="163"/>
      <c r="T290" s="164"/>
      <c r="AT290" s="159" t="s">
        <v>230</v>
      </c>
      <c r="AU290" s="159" t="s">
        <v>85</v>
      </c>
      <c r="AV290" s="13" t="s">
        <v>85</v>
      </c>
      <c r="AW290" s="13" t="s">
        <v>36</v>
      </c>
      <c r="AX290" s="13" t="s">
        <v>75</v>
      </c>
      <c r="AY290" s="159" t="s">
        <v>218</v>
      </c>
    </row>
    <row r="291" spans="2:65" s="12" customFormat="1" ht="11.25">
      <c r="B291" s="152"/>
      <c r="D291" s="146" t="s">
        <v>230</v>
      </c>
      <c r="E291" s="153" t="s">
        <v>19</v>
      </c>
      <c r="F291" s="154" t="s">
        <v>322</v>
      </c>
      <c r="H291" s="153" t="s">
        <v>19</v>
      </c>
      <c r="I291" s="155"/>
      <c r="L291" s="152"/>
      <c r="M291" s="156"/>
      <c r="T291" s="157"/>
      <c r="AT291" s="153" t="s">
        <v>230</v>
      </c>
      <c r="AU291" s="153" t="s">
        <v>85</v>
      </c>
      <c r="AV291" s="12" t="s">
        <v>83</v>
      </c>
      <c r="AW291" s="12" t="s">
        <v>36</v>
      </c>
      <c r="AX291" s="12" t="s">
        <v>75</v>
      </c>
      <c r="AY291" s="153" t="s">
        <v>218</v>
      </c>
    </row>
    <row r="292" spans="2:65" s="13" customFormat="1" ht="11.25">
      <c r="B292" s="158"/>
      <c r="D292" s="146" t="s">
        <v>230</v>
      </c>
      <c r="E292" s="159" t="s">
        <v>19</v>
      </c>
      <c r="F292" s="160" t="s">
        <v>323</v>
      </c>
      <c r="H292" s="161">
        <v>22.274999999999999</v>
      </c>
      <c r="I292" s="162"/>
      <c r="L292" s="158"/>
      <c r="M292" s="163"/>
      <c r="T292" s="164"/>
      <c r="AT292" s="159" t="s">
        <v>230</v>
      </c>
      <c r="AU292" s="159" t="s">
        <v>85</v>
      </c>
      <c r="AV292" s="13" t="s">
        <v>85</v>
      </c>
      <c r="AW292" s="13" t="s">
        <v>36</v>
      </c>
      <c r="AX292" s="13" t="s">
        <v>75</v>
      </c>
      <c r="AY292" s="159" t="s">
        <v>218</v>
      </c>
    </row>
    <row r="293" spans="2:65" s="12" customFormat="1" ht="11.25">
      <c r="B293" s="152"/>
      <c r="D293" s="146" t="s">
        <v>230</v>
      </c>
      <c r="E293" s="153" t="s">
        <v>19</v>
      </c>
      <c r="F293" s="154" t="s">
        <v>324</v>
      </c>
      <c r="H293" s="153" t="s">
        <v>19</v>
      </c>
      <c r="I293" s="155"/>
      <c r="L293" s="152"/>
      <c r="M293" s="156"/>
      <c r="T293" s="157"/>
      <c r="AT293" s="153" t="s">
        <v>230</v>
      </c>
      <c r="AU293" s="153" t="s">
        <v>85</v>
      </c>
      <c r="AV293" s="12" t="s">
        <v>83</v>
      </c>
      <c r="AW293" s="12" t="s">
        <v>36</v>
      </c>
      <c r="AX293" s="12" t="s">
        <v>75</v>
      </c>
      <c r="AY293" s="153" t="s">
        <v>218</v>
      </c>
    </row>
    <row r="294" spans="2:65" s="13" customFormat="1" ht="11.25">
      <c r="B294" s="158"/>
      <c r="D294" s="146" t="s">
        <v>230</v>
      </c>
      <c r="E294" s="159" t="s">
        <v>19</v>
      </c>
      <c r="F294" s="160" t="s">
        <v>325</v>
      </c>
      <c r="H294" s="161">
        <v>85.706999999999994</v>
      </c>
      <c r="I294" s="162"/>
      <c r="L294" s="158"/>
      <c r="M294" s="163"/>
      <c r="T294" s="164"/>
      <c r="AT294" s="159" t="s">
        <v>230</v>
      </c>
      <c r="AU294" s="159" t="s">
        <v>85</v>
      </c>
      <c r="AV294" s="13" t="s">
        <v>85</v>
      </c>
      <c r="AW294" s="13" t="s">
        <v>36</v>
      </c>
      <c r="AX294" s="13" t="s">
        <v>75</v>
      </c>
      <c r="AY294" s="159" t="s">
        <v>218</v>
      </c>
    </row>
    <row r="295" spans="2:65" s="14" customFormat="1" ht="11.25">
      <c r="B295" s="165"/>
      <c r="D295" s="146" t="s">
        <v>230</v>
      </c>
      <c r="E295" s="166" t="s">
        <v>189</v>
      </c>
      <c r="F295" s="167" t="s">
        <v>235</v>
      </c>
      <c r="H295" s="168">
        <v>695.44500000000005</v>
      </c>
      <c r="I295" s="169"/>
      <c r="L295" s="165"/>
      <c r="M295" s="170"/>
      <c r="T295" s="171"/>
      <c r="AT295" s="166" t="s">
        <v>230</v>
      </c>
      <c r="AU295" s="166" t="s">
        <v>85</v>
      </c>
      <c r="AV295" s="14" t="s">
        <v>224</v>
      </c>
      <c r="AW295" s="14" t="s">
        <v>36</v>
      </c>
      <c r="AX295" s="14" t="s">
        <v>83</v>
      </c>
      <c r="AY295" s="166" t="s">
        <v>218</v>
      </c>
    </row>
    <row r="296" spans="2:65" s="11" customFormat="1" ht="22.9" customHeight="1">
      <c r="B296" s="121"/>
      <c r="D296" s="122" t="s">
        <v>74</v>
      </c>
      <c r="E296" s="131" t="s">
        <v>301</v>
      </c>
      <c r="F296" s="131" t="s">
        <v>374</v>
      </c>
      <c r="I296" s="124"/>
      <c r="J296" s="132">
        <f>BK296</f>
        <v>0</v>
      </c>
      <c r="L296" s="121"/>
      <c r="M296" s="126"/>
      <c r="P296" s="127">
        <f>SUM(P297:P307)</f>
        <v>0</v>
      </c>
      <c r="R296" s="127">
        <f>SUM(R297:R307)</f>
        <v>0</v>
      </c>
      <c r="T296" s="128">
        <f>SUM(T297:T307)</f>
        <v>5.3208500000000001</v>
      </c>
      <c r="AR296" s="122" t="s">
        <v>83</v>
      </c>
      <c r="AT296" s="129" t="s">
        <v>74</v>
      </c>
      <c r="AU296" s="129" t="s">
        <v>83</v>
      </c>
      <c r="AY296" s="122" t="s">
        <v>218</v>
      </c>
      <c r="BK296" s="130">
        <f>SUM(BK297:BK307)</f>
        <v>0</v>
      </c>
    </row>
    <row r="297" spans="2:65" s="1" customFormat="1" ht="16.5" customHeight="1">
      <c r="B297" s="33"/>
      <c r="C297" s="133" t="s">
        <v>375</v>
      </c>
      <c r="D297" s="133" t="s">
        <v>220</v>
      </c>
      <c r="E297" s="134" t="s">
        <v>376</v>
      </c>
      <c r="F297" s="135" t="s">
        <v>377</v>
      </c>
      <c r="G297" s="136" t="s">
        <v>157</v>
      </c>
      <c r="H297" s="137">
        <v>14.3</v>
      </c>
      <c r="I297" s="138"/>
      <c r="J297" s="139">
        <f>ROUND(I297*H297,2)</f>
        <v>0</v>
      </c>
      <c r="K297" s="135" t="s">
        <v>223</v>
      </c>
      <c r="L297" s="33"/>
      <c r="M297" s="140" t="s">
        <v>19</v>
      </c>
      <c r="N297" s="141" t="s">
        <v>46</v>
      </c>
      <c r="P297" s="142">
        <f>O297*H297</f>
        <v>0</v>
      </c>
      <c r="Q297" s="142">
        <v>0</v>
      </c>
      <c r="R297" s="142">
        <f>Q297*H297</f>
        <v>0</v>
      </c>
      <c r="S297" s="142">
        <v>0.32</v>
      </c>
      <c r="T297" s="143">
        <f>S297*H297</f>
        <v>4.5760000000000005</v>
      </c>
      <c r="AR297" s="144" t="s">
        <v>224</v>
      </c>
      <c r="AT297" s="144" t="s">
        <v>220</v>
      </c>
      <c r="AU297" s="144" t="s">
        <v>85</v>
      </c>
      <c r="AY297" s="18" t="s">
        <v>218</v>
      </c>
      <c r="BE297" s="145">
        <f>IF(N297="základní",J297,0)</f>
        <v>0</v>
      </c>
      <c r="BF297" s="145">
        <f>IF(N297="snížená",J297,0)</f>
        <v>0</v>
      </c>
      <c r="BG297" s="145">
        <f>IF(N297="zákl. přenesená",J297,0)</f>
        <v>0</v>
      </c>
      <c r="BH297" s="145">
        <f>IF(N297="sníž. přenesená",J297,0)</f>
        <v>0</v>
      </c>
      <c r="BI297" s="145">
        <f>IF(N297="nulová",J297,0)</f>
        <v>0</v>
      </c>
      <c r="BJ297" s="18" t="s">
        <v>83</v>
      </c>
      <c r="BK297" s="145">
        <f>ROUND(I297*H297,2)</f>
        <v>0</v>
      </c>
      <c r="BL297" s="18" t="s">
        <v>224</v>
      </c>
      <c r="BM297" s="144" t="s">
        <v>378</v>
      </c>
    </row>
    <row r="298" spans="2:65" s="1" customFormat="1" ht="11.25">
      <c r="B298" s="33"/>
      <c r="D298" s="146" t="s">
        <v>226</v>
      </c>
      <c r="F298" s="147" t="s">
        <v>379</v>
      </c>
      <c r="I298" s="148"/>
      <c r="L298" s="33"/>
      <c r="M298" s="149"/>
      <c r="T298" s="54"/>
      <c r="AT298" s="18" t="s">
        <v>226</v>
      </c>
      <c r="AU298" s="18" t="s">
        <v>85</v>
      </c>
    </row>
    <row r="299" spans="2:65" s="1" customFormat="1" ht="11.25">
      <c r="B299" s="33"/>
      <c r="D299" s="150" t="s">
        <v>228</v>
      </c>
      <c r="F299" s="151" t="s">
        <v>380</v>
      </c>
      <c r="I299" s="148"/>
      <c r="L299" s="33"/>
      <c r="M299" s="149"/>
      <c r="T299" s="54"/>
      <c r="AT299" s="18" t="s">
        <v>228</v>
      </c>
      <c r="AU299" s="18" t="s">
        <v>85</v>
      </c>
    </row>
    <row r="300" spans="2:65" s="12" customFormat="1" ht="11.25">
      <c r="B300" s="152"/>
      <c r="D300" s="146" t="s">
        <v>230</v>
      </c>
      <c r="E300" s="153" t="s">
        <v>19</v>
      </c>
      <c r="F300" s="154" t="s">
        <v>381</v>
      </c>
      <c r="H300" s="153" t="s">
        <v>19</v>
      </c>
      <c r="I300" s="155"/>
      <c r="L300" s="152"/>
      <c r="M300" s="156"/>
      <c r="T300" s="157"/>
      <c r="AT300" s="153" t="s">
        <v>230</v>
      </c>
      <c r="AU300" s="153" t="s">
        <v>85</v>
      </c>
      <c r="AV300" s="12" t="s">
        <v>83</v>
      </c>
      <c r="AW300" s="12" t="s">
        <v>36</v>
      </c>
      <c r="AX300" s="12" t="s">
        <v>75</v>
      </c>
      <c r="AY300" s="153" t="s">
        <v>218</v>
      </c>
    </row>
    <row r="301" spans="2:65" s="13" customFormat="1" ht="11.25">
      <c r="B301" s="158"/>
      <c r="D301" s="146" t="s">
        <v>230</v>
      </c>
      <c r="E301" s="159" t="s">
        <v>19</v>
      </c>
      <c r="F301" s="160" t="s">
        <v>158</v>
      </c>
      <c r="H301" s="161">
        <v>14.3</v>
      </c>
      <c r="I301" s="162"/>
      <c r="L301" s="158"/>
      <c r="M301" s="163"/>
      <c r="T301" s="164"/>
      <c r="AT301" s="159" t="s">
        <v>230</v>
      </c>
      <c r="AU301" s="159" t="s">
        <v>85</v>
      </c>
      <c r="AV301" s="13" t="s">
        <v>85</v>
      </c>
      <c r="AW301" s="13" t="s">
        <v>36</v>
      </c>
      <c r="AX301" s="13" t="s">
        <v>75</v>
      </c>
      <c r="AY301" s="159" t="s">
        <v>218</v>
      </c>
    </row>
    <row r="302" spans="2:65" s="14" customFormat="1" ht="11.25">
      <c r="B302" s="165"/>
      <c r="D302" s="146" t="s">
        <v>230</v>
      </c>
      <c r="E302" s="166" t="s">
        <v>156</v>
      </c>
      <c r="F302" s="167" t="s">
        <v>235</v>
      </c>
      <c r="H302" s="168">
        <v>14.3</v>
      </c>
      <c r="I302" s="169"/>
      <c r="L302" s="165"/>
      <c r="M302" s="170"/>
      <c r="T302" s="171"/>
      <c r="AT302" s="166" t="s">
        <v>230</v>
      </c>
      <c r="AU302" s="166" t="s">
        <v>85</v>
      </c>
      <c r="AV302" s="14" t="s">
        <v>224</v>
      </c>
      <c r="AW302" s="14" t="s">
        <v>36</v>
      </c>
      <c r="AX302" s="14" t="s">
        <v>83</v>
      </c>
      <c r="AY302" s="166" t="s">
        <v>218</v>
      </c>
    </row>
    <row r="303" spans="2:65" s="1" customFormat="1" ht="16.5" customHeight="1">
      <c r="B303" s="33"/>
      <c r="C303" s="133" t="s">
        <v>382</v>
      </c>
      <c r="D303" s="133" t="s">
        <v>220</v>
      </c>
      <c r="E303" s="134" t="s">
        <v>383</v>
      </c>
      <c r="F303" s="135" t="s">
        <v>384</v>
      </c>
      <c r="G303" s="136" t="s">
        <v>157</v>
      </c>
      <c r="H303" s="137">
        <v>148.97</v>
      </c>
      <c r="I303" s="138"/>
      <c r="J303" s="139">
        <f>ROUND(I303*H303,2)</f>
        <v>0</v>
      </c>
      <c r="K303" s="135" t="s">
        <v>223</v>
      </c>
      <c r="L303" s="33"/>
      <c r="M303" s="140" t="s">
        <v>19</v>
      </c>
      <c r="N303" s="141" t="s">
        <v>46</v>
      </c>
      <c r="P303" s="142">
        <f>O303*H303</f>
        <v>0</v>
      </c>
      <c r="Q303" s="142">
        <v>0</v>
      </c>
      <c r="R303" s="142">
        <f>Q303*H303</f>
        <v>0</v>
      </c>
      <c r="S303" s="142">
        <v>5.0000000000000001E-3</v>
      </c>
      <c r="T303" s="143">
        <f>S303*H303</f>
        <v>0.74485000000000001</v>
      </c>
      <c r="AR303" s="144" t="s">
        <v>224</v>
      </c>
      <c r="AT303" s="144" t="s">
        <v>220</v>
      </c>
      <c r="AU303" s="144" t="s">
        <v>85</v>
      </c>
      <c r="AY303" s="18" t="s">
        <v>218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8" t="s">
        <v>83</v>
      </c>
      <c r="BK303" s="145">
        <f>ROUND(I303*H303,2)</f>
        <v>0</v>
      </c>
      <c r="BL303" s="18" t="s">
        <v>224</v>
      </c>
      <c r="BM303" s="144" t="s">
        <v>385</v>
      </c>
    </row>
    <row r="304" spans="2:65" s="1" customFormat="1" ht="11.25">
      <c r="B304" s="33"/>
      <c r="D304" s="146" t="s">
        <v>226</v>
      </c>
      <c r="F304" s="147" t="s">
        <v>386</v>
      </c>
      <c r="I304" s="148"/>
      <c r="L304" s="33"/>
      <c r="M304" s="149"/>
      <c r="T304" s="54"/>
      <c r="AT304" s="18" t="s">
        <v>226</v>
      </c>
      <c r="AU304" s="18" t="s">
        <v>85</v>
      </c>
    </row>
    <row r="305" spans="2:65" s="1" customFormat="1" ht="11.25">
      <c r="B305" s="33"/>
      <c r="D305" s="150" t="s">
        <v>228</v>
      </c>
      <c r="F305" s="151" t="s">
        <v>387</v>
      </c>
      <c r="I305" s="148"/>
      <c r="L305" s="33"/>
      <c r="M305" s="149"/>
      <c r="T305" s="54"/>
      <c r="AT305" s="18" t="s">
        <v>228</v>
      </c>
      <c r="AU305" s="18" t="s">
        <v>85</v>
      </c>
    </row>
    <row r="306" spans="2:65" s="12" customFormat="1" ht="11.25">
      <c r="B306" s="152"/>
      <c r="D306" s="146" t="s">
        <v>230</v>
      </c>
      <c r="E306" s="153" t="s">
        <v>19</v>
      </c>
      <c r="F306" s="154" t="s">
        <v>388</v>
      </c>
      <c r="H306" s="153" t="s">
        <v>19</v>
      </c>
      <c r="I306" s="155"/>
      <c r="L306" s="152"/>
      <c r="M306" s="156"/>
      <c r="T306" s="157"/>
      <c r="AT306" s="153" t="s">
        <v>230</v>
      </c>
      <c r="AU306" s="153" t="s">
        <v>85</v>
      </c>
      <c r="AV306" s="12" t="s">
        <v>83</v>
      </c>
      <c r="AW306" s="12" t="s">
        <v>36</v>
      </c>
      <c r="AX306" s="12" t="s">
        <v>75</v>
      </c>
      <c r="AY306" s="153" t="s">
        <v>218</v>
      </c>
    </row>
    <row r="307" spans="2:65" s="13" customFormat="1" ht="11.25">
      <c r="B307" s="158"/>
      <c r="D307" s="146" t="s">
        <v>230</v>
      </c>
      <c r="E307" s="159" t="s">
        <v>19</v>
      </c>
      <c r="F307" s="160" t="s">
        <v>389</v>
      </c>
      <c r="H307" s="161">
        <v>148.97</v>
      </c>
      <c r="I307" s="162"/>
      <c r="L307" s="158"/>
      <c r="M307" s="163"/>
      <c r="T307" s="164"/>
      <c r="AT307" s="159" t="s">
        <v>230</v>
      </c>
      <c r="AU307" s="159" t="s">
        <v>85</v>
      </c>
      <c r="AV307" s="13" t="s">
        <v>85</v>
      </c>
      <c r="AW307" s="13" t="s">
        <v>36</v>
      </c>
      <c r="AX307" s="13" t="s">
        <v>83</v>
      </c>
      <c r="AY307" s="159" t="s">
        <v>218</v>
      </c>
    </row>
    <row r="308" spans="2:65" s="11" customFormat="1" ht="22.9" customHeight="1">
      <c r="B308" s="121"/>
      <c r="D308" s="122" t="s">
        <v>74</v>
      </c>
      <c r="E308" s="131" t="s">
        <v>310</v>
      </c>
      <c r="F308" s="131" t="s">
        <v>390</v>
      </c>
      <c r="I308" s="124"/>
      <c r="J308" s="132">
        <f>BK308</f>
        <v>0</v>
      </c>
      <c r="L308" s="121"/>
      <c r="M308" s="126"/>
      <c r="P308" s="127">
        <f>SUM(P309:P344)</f>
        <v>0</v>
      </c>
      <c r="R308" s="127">
        <f>SUM(R309:R344)</f>
        <v>0.23578479999999999</v>
      </c>
      <c r="T308" s="128">
        <f>SUM(T309:T344)</f>
        <v>1118.2580499999999</v>
      </c>
      <c r="AR308" s="122" t="s">
        <v>83</v>
      </c>
      <c r="AT308" s="129" t="s">
        <v>74</v>
      </c>
      <c r="AU308" s="129" t="s">
        <v>83</v>
      </c>
      <c r="AY308" s="122" t="s">
        <v>218</v>
      </c>
      <c r="BK308" s="130">
        <f>SUM(BK309:BK344)</f>
        <v>0</v>
      </c>
    </row>
    <row r="309" spans="2:65" s="1" customFormat="1" ht="16.5" customHeight="1">
      <c r="B309" s="33"/>
      <c r="C309" s="133" t="s">
        <v>391</v>
      </c>
      <c r="D309" s="133" t="s">
        <v>220</v>
      </c>
      <c r="E309" s="134" t="s">
        <v>392</v>
      </c>
      <c r="F309" s="135" t="s">
        <v>393</v>
      </c>
      <c r="G309" s="136" t="s">
        <v>147</v>
      </c>
      <c r="H309" s="137">
        <v>259.10300000000001</v>
      </c>
      <c r="I309" s="138"/>
      <c r="J309" s="139">
        <f>ROUND(I309*H309,2)</f>
        <v>0</v>
      </c>
      <c r="K309" s="135" t="s">
        <v>19</v>
      </c>
      <c r="L309" s="33"/>
      <c r="M309" s="140" t="s">
        <v>19</v>
      </c>
      <c r="N309" s="141" t="s">
        <v>46</v>
      </c>
      <c r="P309" s="142">
        <f>O309*H309</f>
        <v>0</v>
      </c>
      <c r="Q309" s="142">
        <v>0</v>
      </c>
      <c r="R309" s="142">
        <f>Q309*H309</f>
        <v>0</v>
      </c>
      <c r="S309" s="142">
        <v>2.75</v>
      </c>
      <c r="T309" s="143">
        <f>S309*H309</f>
        <v>712.53325000000007</v>
      </c>
      <c r="AR309" s="144" t="s">
        <v>224</v>
      </c>
      <c r="AT309" s="144" t="s">
        <v>220</v>
      </c>
      <c r="AU309" s="144" t="s">
        <v>85</v>
      </c>
      <c r="AY309" s="18" t="s">
        <v>218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8" t="s">
        <v>83</v>
      </c>
      <c r="BK309" s="145">
        <f>ROUND(I309*H309,2)</f>
        <v>0</v>
      </c>
      <c r="BL309" s="18" t="s">
        <v>224</v>
      </c>
      <c r="BM309" s="144" t="s">
        <v>394</v>
      </c>
    </row>
    <row r="310" spans="2:65" s="1" customFormat="1" ht="19.5">
      <c r="B310" s="33"/>
      <c r="D310" s="146" t="s">
        <v>226</v>
      </c>
      <c r="F310" s="147" t="s">
        <v>395</v>
      </c>
      <c r="I310" s="148"/>
      <c r="L310" s="33"/>
      <c r="M310" s="149"/>
      <c r="T310" s="54"/>
      <c r="AT310" s="18" t="s">
        <v>226</v>
      </c>
      <c r="AU310" s="18" t="s">
        <v>85</v>
      </c>
    </row>
    <row r="311" spans="2:65" s="12" customFormat="1" ht="11.25">
      <c r="B311" s="152"/>
      <c r="D311" s="146" t="s">
        <v>230</v>
      </c>
      <c r="E311" s="153" t="s">
        <v>19</v>
      </c>
      <c r="F311" s="154" t="s">
        <v>396</v>
      </c>
      <c r="H311" s="153" t="s">
        <v>19</v>
      </c>
      <c r="I311" s="155"/>
      <c r="L311" s="152"/>
      <c r="M311" s="156"/>
      <c r="T311" s="157"/>
      <c r="AT311" s="153" t="s">
        <v>230</v>
      </c>
      <c r="AU311" s="153" t="s">
        <v>85</v>
      </c>
      <c r="AV311" s="12" t="s">
        <v>83</v>
      </c>
      <c r="AW311" s="12" t="s">
        <v>36</v>
      </c>
      <c r="AX311" s="12" t="s">
        <v>75</v>
      </c>
      <c r="AY311" s="153" t="s">
        <v>218</v>
      </c>
    </row>
    <row r="312" spans="2:65" s="13" customFormat="1" ht="11.25">
      <c r="B312" s="158"/>
      <c r="D312" s="146" t="s">
        <v>230</v>
      </c>
      <c r="E312" s="159" t="s">
        <v>145</v>
      </c>
      <c r="F312" s="160" t="s">
        <v>397</v>
      </c>
      <c r="H312" s="161">
        <v>259.10300000000001</v>
      </c>
      <c r="I312" s="162"/>
      <c r="L312" s="158"/>
      <c r="M312" s="163"/>
      <c r="T312" s="164"/>
      <c r="AT312" s="159" t="s">
        <v>230</v>
      </c>
      <c r="AU312" s="159" t="s">
        <v>85</v>
      </c>
      <c r="AV312" s="13" t="s">
        <v>85</v>
      </c>
      <c r="AW312" s="13" t="s">
        <v>36</v>
      </c>
      <c r="AX312" s="13" t="s">
        <v>83</v>
      </c>
      <c r="AY312" s="159" t="s">
        <v>218</v>
      </c>
    </row>
    <row r="313" spans="2:65" s="1" customFormat="1" ht="16.5" customHeight="1">
      <c r="B313" s="33"/>
      <c r="C313" s="133" t="s">
        <v>398</v>
      </c>
      <c r="D313" s="133" t="s">
        <v>220</v>
      </c>
      <c r="E313" s="134" t="s">
        <v>399</v>
      </c>
      <c r="F313" s="135" t="s">
        <v>400</v>
      </c>
      <c r="G313" s="136" t="s">
        <v>147</v>
      </c>
      <c r="H313" s="137">
        <v>155.88999999999999</v>
      </c>
      <c r="I313" s="138"/>
      <c r="J313" s="139">
        <f>ROUND(I313*H313,2)</f>
        <v>0</v>
      </c>
      <c r="K313" s="135" t="s">
        <v>19</v>
      </c>
      <c r="L313" s="33"/>
      <c r="M313" s="140" t="s">
        <v>19</v>
      </c>
      <c r="N313" s="141" t="s">
        <v>46</v>
      </c>
      <c r="P313" s="142">
        <f>O313*H313</f>
        <v>0</v>
      </c>
      <c r="Q313" s="142">
        <v>1.47E-3</v>
      </c>
      <c r="R313" s="142">
        <f>Q313*H313</f>
        <v>0.22915829999999998</v>
      </c>
      <c r="S313" s="142">
        <v>2.6</v>
      </c>
      <c r="T313" s="143">
        <f>S313*H313</f>
        <v>405.31399999999996</v>
      </c>
      <c r="AR313" s="144" t="s">
        <v>224</v>
      </c>
      <c r="AT313" s="144" t="s">
        <v>220</v>
      </c>
      <c r="AU313" s="144" t="s">
        <v>85</v>
      </c>
      <c r="AY313" s="18" t="s">
        <v>218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8" t="s">
        <v>83</v>
      </c>
      <c r="BK313" s="145">
        <f>ROUND(I313*H313,2)</f>
        <v>0</v>
      </c>
      <c r="BL313" s="18" t="s">
        <v>224</v>
      </c>
      <c r="BM313" s="144" t="s">
        <v>401</v>
      </c>
    </row>
    <row r="314" spans="2:65" s="1" customFormat="1" ht="19.5">
      <c r="B314" s="33"/>
      <c r="D314" s="146" t="s">
        <v>226</v>
      </c>
      <c r="F314" s="147" t="s">
        <v>402</v>
      </c>
      <c r="I314" s="148"/>
      <c r="L314" s="33"/>
      <c r="M314" s="149"/>
      <c r="T314" s="54"/>
      <c r="AT314" s="18" t="s">
        <v>226</v>
      </c>
      <c r="AU314" s="18" t="s">
        <v>85</v>
      </c>
    </row>
    <row r="315" spans="2:65" s="12" customFormat="1" ht="11.25">
      <c r="B315" s="152"/>
      <c r="D315" s="146" t="s">
        <v>230</v>
      </c>
      <c r="E315" s="153" t="s">
        <v>19</v>
      </c>
      <c r="F315" s="154" t="s">
        <v>278</v>
      </c>
      <c r="H315" s="153" t="s">
        <v>19</v>
      </c>
      <c r="I315" s="155"/>
      <c r="L315" s="152"/>
      <c r="M315" s="156"/>
      <c r="T315" s="157"/>
      <c r="AT315" s="153" t="s">
        <v>230</v>
      </c>
      <c r="AU315" s="153" t="s">
        <v>85</v>
      </c>
      <c r="AV315" s="12" t="s">
        <v>83</v>
      </c>
      <c r="AW315" s="12" t="s">
        <v>36</v>
      </c>
      <c r="AX315" s="12" t="s">
        <v>75</v>
      </c>
      <c r="AY315" s="153" t="s">
        <v>218</v>
      </c>
    </row>
    <row r="316" spans="2:65" s="12" customFormat="1" ht="11.25">
      <c r="B316" s="152"/>
      <c r="D316" s="146" t="s">
        <v>230</v>
      </c>
      <c r="E316" s="153" t="s">
        <v>19</v>
      </c>
      <c r="F316" s="154" t="s">
        <v>403</v>
      </c>
      <c r="H316" s="153" t="s">
        <v>19</v>
      </c>
      <c r="I316" s="155"/>
      <c r="L316" s="152"/>
      <c r="M316" s="156"/>
      <c r="T316" s="157"/>
      <c r="AT316" s="153" t="s">
        <v>230</v>
      </c>
      <c r="AU316" s="153" t="s">
        <v>85</v>
      </c>
      <c r="AV316" s="12" t="s">
        <v>83</v>
      </c>
      <c r="AW316" s="12" t="s">
        <v>36</v>
      </c>
      <c r="AX316" s="12" t="s">
        <v>75</v>
      </c>
      <c r="AY316" s="153" t="s">
        <v>218</v>
      </c>
    </row>
    <row r="317" spans="2:65" s="13" customFormat="1" ht="11.25">
      <c r="B317" s="158"/>
      <c r="D317" s="146" t="s">
        <v>230</v>
      </c>
      <c r="E317" s="159" t="s">
        <v>19</v>
      </c>
      <c r="F317" s="160" t="s">
        <v>404</v>
      </c>
      <c r="H317" s="161">
        <v>87.63</v>
      </c>
      <c r="I317" s="162"/>
      <c r="L317" s="158"/>
      <c r="M317" s="163"/>
      <c r="T317" s="164"/>
      <c r="AT317" s="159" t="s">
        <v>230</v>
      </c>
      <c r="AU317" s="159" t="s">
        <v>85</v>
      </c>
      <c r="AV317" s="13" t="s">
        <v>85</v>
      </c>
      <c r="AW317" s="13" t="s">
        <v>36</v>
      </c>
      <c r="AX317" s="13" t="s">
        <v>75</v>
      </c>
      <c r="AY317" s="159" t="s">
        <v>218</v>
      </c>
    </row>
    <row r="318" spans="2:65" s="13" customFormat="1" ht="11.25">
      <c r="B318" s="158"/>
      <c r="D318" s="146" t="s">
        <v>230</v>
      </c>
      <c r="E318" s="159" t="s">
        <v>19</v>
      </c>
      <c r="F318" s="160" t="s">
        <v>405</v>
      </c>
      <c r="H318" s="161">
        <v>12.785</v>
      </c>
      <c r="I318" s="162"/>
      <c r="L318" s="158"/>
      <c r="M318" s="163"/>
      <c r="T318" s="164"/>
      <c r="AT318" s="159" t="s">
        <v>230</v>
      </c>
      <c r="AU318" s="159" t="s">
        <v>85</v>
      </c>
      <c r="AV318" s="13" t="s">
        <v>85</v>
      </c>
      <c r="AW318" s="13" t="s">
        <v>36</v>
      </c>
      <c r="AX318" s="13" t="s">
        <v>75</v>
      </c>
      <c r="AY318" s="159" t="s">
        <v>218</v>
      </c>
    </row>
    <row r="319" spans="2:65" s="13" customFormat="1" ht="11.25">
      <c r="B319" s="158"/>
      <c r="D319" s="146" t="s">
        <v>230</v>
      </c>
      <c r="E319" s="159" t="s">
        <v>19</v>
      </c>
      <c r="F319" s="160" t="s">
        <v>406</v>
      </c>
      <c r="H319" s="161">
        <v>10.912000000000001</v>
      </c>
      <c r="I319" s="162"/>
      <c r="L319" s="158"/>
      <c r="M319" s="163"/>
      <c r="T319" s="164"/>
      <c r="AT319" s="159" t="s">
        <v>230</v>
      </c>
      <c r="AU319" s="159" t="s">
        <v>85</v>
      </c>
      <c r="AV319" s="13" t="s">
        <v>85</v>
      </c>
      <c r="AW319" s="13" t="s">
        <v>36</v>
      </c>
      <c r="AX319" s="13" t="s">
        <v>75</v>
      </c>
      <c r="AY319" s="159" t="s">
        <v>218</v>
      </c>
    </row>
    <row r="320" spans="2:65" s="13" customFormat="1" ht="11.25">
      <c r="B320" s="158"/>
      <c r="D320" s="146" t="s">
        <v>230</v>
      </c>
      <c r="E320" s="159" t="s">
        <v>19</v>
      </c>
      <c r="F320" s="160" t="s">
        <v>407</v>
      </c>
      <c r="H320" s="161">
        <v>12.4</v>
      </c>
      <c r="I320" s="162"/>
      <c r="L320" s="158"/>
      <c r="M320" s="163"/>
      <c r="T320" s="164"/>
      <c r="AT320" s="159" t="s">
        <v>230</v>
      </c>
      <c r="AU320" s="159" t="s">
        <v>85</v>
      </c>
      <c r="AV320" s="13" t="s">
        <v>85</v>
      </c>
      <c r="AW320" s="13" t="s">
        <v>36</v>
      </c>
      <c r="AX320" s="13" t="s">
        <v>75</v>
      </c>
      <c r="AY320" s="159" t="s">
        <v>218</v>
      </c>
    </row>
    <row r="321" spans="2:65" s="13" customFormat="1" ht="11.25">
      <c r="B321" s="158"/>
      <c r="D321" s="146" t="s">
        <v>230</v>
      </c>
      <c r="E321" s="159" t="s">
        <v>19</v>
      </c>
      <c r="F321" s="160" t="s">
        <v>408</v>
      </c>
      <c r="H321" s="161">
        <v>0.18</v>
      </c>
      <c r="I321" s="162"/>
      <c r="L321" s="158"/>
      <c r="M321" s="163"/>
      <c r="T321" s="164"/>
      <c r="AT321" s="159" t="s">
        <v>230</v>
      </c>
      <c r="AU321" s="159" t="s">
        <v>85</v>
      </c>
      <c r="AV321" s="13" t="s">
        <v>85</v>
      </c>
      <c r="AW321" s="13" t="s">
        <v>36</v>
      </c>
      <c r="AX321" s="13" t="s">
        <v>75</v>
      </c>
      <c r="AY321" s="159" t="s">
        <v>218</v>
      </c>
    </row>
    <row r="322" spans="2:65" s="13" customFormat="1" ht="11.25">
      <c r="B322" s="158"/>
      <c r="D322" s="146" t="s">
        <v>230</v>
      </c>
      <c r="E322" s="159" t="s">
        <v>19</v>
      </c>
      <c r="F322" s="160" t="s">
        <v>409</v>
      </c>
      <c r="H322" s="161">
        <v>2.1080000000000001</v>
      </c>
      <c r="I322" s="162"/>
      <c r="L322" s="158"/>
      <c r="M322" s="163"/>
      <c r="T322" s="164"/>
      <c r="AT322" s="159" t="s">
        <v>230</v>
      </c>
      <c r="AU322" s="159" t="s">
        <v>85</v>
      </c>
      <c r="AV322" s="13" t="s">
        <v>85</v>
      </c>
      <c r="AW322" s="13" t="s">
        <v>36</v>
      </c>
      <c r="AX322" s="13" t="s">
        <v>75</v>
      </c>
      <c r="AY322" s="159" t="s">
        <v>218</v>
      </c>
    </row>
    <row r="323" spans="2:65" s="12" customFormat="1" ht="11.25">
      <c r="B323" s="152"/>
      <c r="D323" s="146" t="s">
        <v>230</v>
      </c>
      <c r="E323" s="153" t="s">
        <v>19</v>
      </c>
      <c r="F323" s="154" t="s">
        <v>410</v>
      </c>
      <c r="H323" s="153" t="s">
        <v>19</v>
      </c>
      <c r="I323" s="155"/>
      <c r="L323" s="152"/>
      <c r="M323" s="156"/>
      <c r="T323" s="157"/>
      <c r="AT323" s="153" t="s">
        <v>230</v>
      </c>
      <c r="AU323" s="153" t="s">
        <v>85</v>
      </c>
      <c r="AV323" s="12" t="s">
        <v>83</v>
      </c>
      <c r="AW323" s="12" t="s">
        <v>36</v>
      </c>
      <c r="AX323" s="12" t="s">
        <v>75</v>
      </c>
      <c r="AY323" s="153" t="s">
        <v>218</v>
      </c>
    </row>
    <row r="324" spans="2:65" s="13" customFormat="1" ht="11.25">
      <c r="B324" s="158"/>
      <c r="D324" s="146" t="s">
        <v>230</v>
      </c>
      <c r="E324" s="159" t="s">
        <v>19</v>
      </c>
      <c r="F324" s="160" t="s">
        <v>411</v>
      </c>
      <c r="H324" s="161">
        <v>7.6</v>
      </c>
      <c r="I324" s="162"/>
      <c r="L324" s="158"/>
      <c r="M324" s="163"/>
      <c r="T324" s="164"/>
      <c r="AT324" s="159" t="s">
        <v>230</v>
      </c>
      <c r="AU324" s="159" t="s">
        <v>85</v>
      </c>
      <c r="AV324" s="13" t="s">
        <v>85</v>
      </c>
      <c r="AW324" s="13" t="s">
        <v>36</v>
      </c>
      <c r="AX324" s="13" t="s">
        <v>75</v>
      </c>
      <c r="AY324" s="159" t="s">
        <v>218</v>
      </c>
    </row>
    <row r="325" spans="2:65" s="13" customFormat="1" ht="11.25">
      <c r="B325" s="158"/>
      <c r="D325" s="146" t="s">
        <v>230</v>
      </c>
      <c r="E325" s="159" t="s">
        <v>19</v>
      </c>
      <c r="F325" s="160" t="s">
        <v>412</v>
      </c>
      <c r="H325" s="161">
        <v>16.875</v>
      </c>
      <c r="I325" s="162"/>
      <c r="L325" s="158"/>
      <c r="M325" s="163"/>
      <c r="T325" s="164"/>
      <c r="AT325" s="159" t="s">
        <v>230</v>
      </c>
      <c r="AU325" s="159" t="s">
        <v>85</v>
      </c>
      <c r="AV325" s="13" t="s">
        <v>85</v>
      </c>
      <c r="AW325" s="13" t="s">
        <v>36</v>
      </c>
      <c r="AX325" s="13" t="s">
        <v>75</v>
      </c>
      <c r="AY325" s="159" t="s">
        <v>218</v>
      </c>
    </row>
    <row r="326" spans="2:65" s="13" customFormat="1" ht="11.25">
      <c r="B326" s="158"/>
      <c r="D326" s="146" t="s">
        <v>230</v>
      </c>
      <c r="E326" s="159" t="s">
        <v>19</v>
      </c>
      <c r="F326" s="160" t="s">
        <v>413</v>
      </c>
      <c r="H326" s="161">
        <v>1.9</v>
      </c>
      <c r="I326" s="162"/>
      <c r="L326" s="158"/>
      <c r="M326" s="163"/>
      <c r="T326" s="164"/>
      <c r="AT326" s="159" t="s">
        <v>230</v>
      </c>
      <c r="AU326" s="159" t="s">
        <v>85</v>
      </c>
      <c r="AV326" s="13" t="s">
        <v>85</v>
      </c>
      <c r="AW326" s="13" t="s">
        <v>36</v>
      </c>
      <c r="AX326" s="13" t="s">
        <v>75</v>
      </c>
      <c r="AY326" s="159" t="s">
        <v>218</v>
      </c>
    </row>
    <row r="327" spans="2:65" s="12" customFormat="1" ht="11.25">
      <c r="B327" s="152"/>
      <c r="D327" s="146" t="s">
        <v>230</v>
      </c>
      <c r="E327" s="153" t="s">
        <v>19</v>
      </c>
      <c r="F327" s="154" t="s">
        <v>414</v>
      </c>
      <c r="H327" s="153" t="s">
        <v>19</v>
      </c>
      <c r="I327" s="155"/>
      <c r="L327" s="152"/>
      <c r="M327" s="156"/>
      <c r="T327" s="157"/>
      <c r="AT327" s="153" t="s">
        <v>230</v>
      </c>
      <c r="AU327" s="153" t="s">
        <v>85</v>
      </c>
      <c r="AV327" s="12" t="s">
        <v>83</v>
      </c>
      <c r="AW327" s="12" t="s">
        <v>36</v>
      </c>
      <c r="AX327" s="12" t="s">
        <v>75</v>
      </c>
      <c r="AY327" s="153" t="s">
        <v>218</v>
      </c>
    </row>
    <row r="328" spans="2:65" s="13" customFormat="1" ht="11.25">
      <c r="B328" s="158"/>
      <c r="D328" s="146" t="s">
        <v>230</v>
      </c>
      <c r="E328" s="159" t="s">
        <v>19</v>
      </c>
      <c r="F328" s="160" t="s">
        <v>415</v>
      </c>
      <c r="H328" s="161">
        <v>3.5</v>
      </c>
      <c r="I328" s="162"/>
      <c r="L328" s="158"/>
      <c r="M328" s="163"/>
      <c r="T328" s="164"/>
      <c r="AT328" s="159" t="s">
        <v>230</v>
      </c>
      <c r="AU328" s="159" t="s">
        <v>85</v>
      </c>
      <c r="AV328" s="13" t="s">
        <v>85</v>
      </c>
      <c r="AW328" s="13" t="s">
        <v>36</v>
      </c>
      <c r="AX328" s="13" t="s">
        <v>75</v>
      </c>
      <c r="AY328" s="159" t="s">
        <v>218</v>
      </c>
    </row>
    <row r="329" spans="2:65" s="14" customFormat="1" ht="11.25">
      <c r="B329" s="165"/>
      <c r="D329" s="146" t="s">
        <v>230</v>
      </c>
      <c r="E329" s="166" t="s">
        <v>154</v>
      </c>
      <c r="F329" s="167" t="s">
        <v>235</v>
      </c>
      <c r="H329" s="168">
        <v>155.88999999999999</v>
      </c>
      <c r="I329" s="169"/>
      <c r="L329" s="165"/>
      <c r="M329" s="170"/>
      <c r="T329" s="171"/>
      <c r="AT329" s="166" t="s">
        <v>230</v>
      </c>
      <c r="AU329" s="166" t="s">
        <v>85</v>
      </c>
      <c r="AV329" s="14" t="s">
        <v>224</v>
      </c>
      <c r="AW329" s="14" t="s">
        <v>36</v>
      </c>
      <c r="AX329" s="14" t="s">
        <v>83</v>
      </c>
      <c r="AY329" s="166" t="s">
        <v>218</v>
      </c>
    </row>
    <row r="330" spans="2:65" s="1" customFormat="1" ht="16.5" customHeight="1">
      <c r="B330" s="33"/>
      <c r="C330" s="133" t="s">
        <v>416</v>
      </c>
      <c r="D330" s="133" t="s">
        <v>220</v>
      </c>
      <c r="E330" s="134" t="s">
        <v>417</v>
      </c>
      <c r="F330" s="135" t="s">
        <v>418</v>
      </c>
      <c r="G330" s="136" t="s">
        <v>157</v>
      </c>
      <c r="H330" s="137">
        <v>99.7</v>
      </c>
      <c r="I330" s="138"/>
      <c r="J330" s="139">
        <f>ROUND(I330*H330,2)</f>
        <v>0</v>
      </c>
      <c r="K330" s="135" t="s">
        <v>223</v>
      </c>
      <c r="L330" s="33"/>
      <c r="M330" s="140" t="s">
        <v>19</v>
      </c>
      <c r="N330" s="141" t="s">
        <v>46</v>
      </c>
      <c r="P330" s="142">
        <f>O330*H330</f>
        <v>0</v>
      </c>
      <c r="Q330" s="142">
        <v>0</v>
      </c>
      <c r="R330" s="142">
        <f>Q330*H330</f>
        <v>0</v>
      </c>
      <c r="S330" s="142">
        <v>4.0000000000000001E-3</v>
      </c>
      <c r="T330" s="143">
        <f>S330*H330</f>
        <v>0.39880000000000004</v>
      </c>
      <c r="AR330" s="144" t="s">
        <v>224</v>
      </c>
      <c r="AT330" s="144" t="s">
        <v>220</v>
      </c>
      <c r="AU330" s="144" t="s">
        <v>85</v>
      </c>
      <c r="AY330" s="18" t="s">
        <v>218</v>
      </c>
      <c r="BE330" s="145">
        <f>IF(N330="základní",J330,0)</f>
        <v>0</v>
      </c>
      <c r="BF330" s="145">
        <f>IF(N330="snížená",J330,0)</f>
        <v>0</v>
      </c>
      <c r="BG330" s="145">
        <f>IF(N330="zákl. přenesená",J330,0)</f>
        <v>0</v>
      </c>
      <c r="BH330" s="145">
        <f>IF(N330="sníž. přenesená",J330,0)</f>
        <v>0</v>
      </c>
      <c r="BI330" s="145">
        <f>IF(N330="nulová",J330,0)</f>
        <v>0</v>
      </c>
      <c r="BJ330" s="18" t="s">
        <v>83</v>
      </c>
      <c r="BK330" s="145">
        <f>ROUND(I330*H330,2)</f>
        <v>0</v>
      </c>
      <c r="BL330" s="18" t="s">
        <v>224</v>
      </c>
      <c r="BM330" s="144" t="s">
        <v>419</v>
      </c>
    </row>
    <row r="331" spans="2:65" s="1" customFormat="1" ht="11.25">
      <c r="B331" s="33"/>
      <c r="D331" s="146" t="s">
        <v>226</v>
      </c>
      <c r="F331" s="147" t="s">
        <v>420</v>
      </c>
      <c r="I331" s="148"/>
      <c r="L331" s="33"/>
      <c r="M331" s="149"/>
      <c r="T331" s="54"/>
      <c r="AT331" s="18" t="s">
        <v>226</v>
      </c>
      <c r="AU331" s="18" t="s">
        <v>85</v>
      </c>
    </row>
    <row r="332" spans="2:65" s="1" customFormat="1" ht="11.25">
      <c r="B332" s="33"/>
      <c r="D332" s="150" t="s">
        <v>228</v>
      </c>
      <c r="F332" s="151" t="s">
        <v>421</v>
      </c>
      <c r="I332" s="148"/>
      <c r="L332" s="33"/>
      <c r="M332" s="149"/>
      <c r="T332" s="54"/>
      <c r="AT332" s="18" t="s">
        <v>228</v>
      </c>
      <c r="AU332" s="18" t="s">
        <v>85</v>
      </c>
    </row>
    <row r="333" spans="2:65" s="12" customFormat="1" ht="11.25">
      <c r="B333" s="152"/>
      <c r="D333" s="146" t="s">
        <v>230</v>
      </c>
      <c r="E333" s="153" t="s">
        <v>19</v>
      </c>
      <c r="F333" s="154" t="s">
        <v>422</v>
      </c>
      <c r="H333" s="153" t="s">
        <v>19</v>
      </c>
      <c r="I333" s="155"/>
      <c r="L333" s="152"/>
      <c r="M333" s="156"/>
      <c r="T333" s="157"/>
      <c r="AT333" s="153" t="s">
        <v>230</v>
      </c>
      <c r="AU333" s="153" t="s">
        <v>85</v>
      </c>
      <c r="AV333" s="12" t="s">
        <v>83</v>
      </c>
      <c r="AW333" s="12" t="s">
        <v>36</v>
      </c>
      <c r="AX333" s="12" t="s">
        <v>75</v>
      </c>
      <c r="AY333" s="153" t="s">
        <v>218</v>
      </c>
    </row>
    <row r="334" spans="2:65" s="13" customFormat="1" ht="11.25">
      <c r="B334" s="158"/>
      <c r="D334" s="146" t="s">
        <v>230</v>
      </c>
      <c r="E334" s="159" t="s">
        <v>163</v>
      </c>
      <c r="F334" s="160" t="s">
        <v>423</v>
      </c>
      <c r="H334" s="161">
        <v>99.7</v>
      </c>
      <c r="I334" s="162"/>
      <c r="L334" s="158"/>
      <c r="M334" s="163"/>
      <c r="T334" s="164"/>
      <c r="AT334" s="159" t="s">
        <v>230</v>
      </c>
      <c r="AU334" s="159" t="s">
        <v>85</v>
      </c>
      <c r="AV334" s="13" t="s">
        <v>85</v>
      </c>
      <c r="AW334" s="13" t="s">
        <v>36</v>
      </c>
      <c r="AX334" s="13" t="s">
        <v>83</v>
      </c>
      <c r="AY334" s="159" t="s">
        <v>218</v>
      </c>
    </row>
    <row r="335" spans="2:65" s="1" customFormat="1" ht="16.5" customHeight="1">
      <c r="B335" s="33"/>
      <c r="C335" s="133" t="s">
        <v>7</v>
      </c>
      <c r="D335" s="133" t="s">
        <v>220</v>
      </c>
      <c r="E335" s="134" t="s">
        <v>424</v>
      </c>
      <c r="F335" s="135" t="s">
        <v>425</v>
      </c>
      <c r="G335" s="136" t="s">
        <v>426</v>
      </c>
      <c r="H335" s="137">
        <v>1</v>
      </c>
      <c r="I335" s="138"/>
      <c r="J335" s="139">
        <f>ROUND(I335*H335,2)</f>
        <v>0</v>
      </c>
      <c r="K335" s="135" t="s">
        <v>19</v>
      </c>
      <c r="L335" s="33"/>
      <c r="M335" s="140" t="s">
        <v>19</v>
      </c>
      <c r="N335" s="141" t="s">
        <v>46</v>
      </c>
      <c r="P335" s="142">
        <f>O335*H335</f>
        <v>0</v>
      </c>
      <c r="Q335" s="142">
        <v>0</v>
      </c>
      <c r="R335" s="142">
        <f>Q335*H335</f>
        <v>0</v>
      </c>
      <c r="S335" s="142">
        <v>1.2E-2</v>
      </c>
      <c r="T335" s="143">
        <f>S335*H335</f>
        <v>1.2E-2</v>
      </c>
      <c r="AR335" s="144" t="s">
        <v>224</v>
      </c>
      <c r="AT335" s="144" t="s">
        <v>220</v>
      </c>
      <c r="AU335" s="144" t="s">
        <v>85</v>
      </c>
      <c r="AY335" s="18" t="s">
        <v>218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8" t="s">
        <v>83</v>
      </c>
      <c r="BK335" s="145">
        <f>ROUND(I335*H335,2)</f>
        <v>0</v>
      </c>
      <c r="BL335" s="18" t="s">
        <v>224</v>
      </c>
      <c r="BM335" s="144" t="s">
        <v>427</v>
      </c>
    </row>
    <row r="336" spans="2:65" s="1" customFormat="1" ht="11.25">
      <c r="B336" s="33"/>
      <c r="D336" s="146" t="s">
        <v>226</v>
      </c>
      <c r="F336" s="147" t="s">
        <v>428</v>
      </c>
      <c r="I336" s="148"/>
      <c r="L336" s="33"/>
      <c r="M336" s="149"/>
      <c r="T336" s="54"/>
      <c r="AT336" s="18" t="s">
        <v>226</v>
      </c>
      <c r="AU336" s="18" t="s">
        <v>85</v>
      </c>
    </row>
    <row r="337" spans="2:65" s="1" customFormat="1" ht="21.75" customHeight="1">
      <c r="B337" s="33"/>
      <c r="C337" s="133" t="s">
        <v>429</v>
      </c>
      <c r="D337" s="133" t="s">
        <v>220</v>
      </c>
      <c r="E337" s="134" t="s">
        <v>430</v>
      </c>
      <c r="F337" s="135" t="s">
        <v>431</v>
      </c>
      <c r="G337" s="136" t="s">
        <v>157</v>
      </c>
      <c r="H337" s="137">
        <v>21.85</v>
      </c>
      <c r="I337" s="138"/>
      <c r="J337" s="139">
        <f>ROUND(I337*H337,2)</f>
        <v>0</v>
      </c>
      <c r="K337" s="135" t="s">
        <v>223</v>
      </c>
      <c r="L337" s="33"/>
      <c r="M337" s="140" t="s">
        <v>19</v>
      </c>
      <c r="N337" s="141" t="s">
        <v>46</v>
      </c>
      <c r="P337" s="142">
        <f>O337*H337</f>
        <v>0</v>
      </c>
      <c r="Q337" s="142">
        <v>2.9E-4</v>
      </c>
      <c r="R337" s="142">
        <f>Q337*H337</f>
        <v>6.3365000000000001E-3</v>
      </c>
      <c r="S337" s="142">
        <v>0</v>
      </c>
      <c r="T337" s="143">
        <f>S337*H337</f>
        <v>0</v>
      </c>
      <c r="AR337" s="144" t="s">
        <v>224</v>
      </c>
      <c r="AT337" s="144" t="s">
        <v>220</v>
      </c>
      <c r="AU337" s="144" t="s">
        <v>85</v>
      </c>
      <c r="AY337" s="18" t="s">
        <v>218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8" t="s">
        <v>83</v>
      </c>
      <c r="BK337" s="145">
        <f>ROUND(I337*H337,2)</f>
        <v>0</v>
      </c>
      <c r="BL337" s="18" t="s">
        <v>224</v>
      </c>
      <c r="BM337" s="144" t="s">
        <v>432</v>
      </c>
    </row>
    <row r="338" spans="2:65" s="1" customFormat="1" ht="19.5">
      <c r="B338" s="33"/>
      <c r="D338" s="146" t="s">
        <v>226</v>
      </c>
      <c r="F338" s="147" t="s">
        <v>433</v>
      </c>
      <c r="I338" s="148"/>
      <c r="L338" s="33"/>
      <c r="M338" s="149"/>
      <c r="T338" s="54"/>
      <c r="AT338" s="18" t="s">
        <v>226</v>
      </c>
      <c r="AU338" s="18" t="s">
        <v>85</v>
      </c>
    </row>
    <row r="339" spans="2:65" s="1" customFormat="1" ht="11.25">
      <c r="B339" s="33"/>
      <c r="D339" s="150" t="s">
        <v>228</v>
      </c>
      <c r="F339" s="151" t="s">
        <v>434</v>
      </c>
      <c r="I339" s="148"/>
      <c r="L339" s="33"/>
      <c r="M339" s="149"/>
      <c r="T339" s="54"/>
      <c r="AT339" s="18" t="s">
        <v>228</v>
      </c>
      <c r="AU339" s="18" t="s">
        <v>85</v>
      </c>
    </row>
    <row r="340" spans="2:65" s="1" customFormat="1" ht="19.5">
      <c r="B340" s="33"/>
      <c r="D340" s="146" t="s">
        <v>276</v>
      </c>
      <c r="F340" s="175" t="s">
        <v>435</v>
      </c>
      <c r="I340" s="148"/>
      <c r="L340" s="33"/>
      <c r="M340" s="149"/>
      <c r="T340" s="54"/>
      <c r="AT340" s="18" t="s">
        <v>276</v>
      </c>
      <c r="AU340" s="18" t="s">
        <v>85</v>
      </c>
    </row>
    <row r="341" spans="2:65" s="12" customFormat="1" ht="11.25">
      <c r="B341" s="152"/>
      <c r="D341" s="146" t="s">
        <v>230</v>
      </c>
      <c r="E341" s="153" t="s">
        <v>19</v>
      </c>
      <c r="F341" s="154" t="s">
        <v>436</v>
      </c>
      <c r="H341" s="153" t="s">
        <v>19</v>
      </c>
      <c r="I341" s="155"/>
      <c r="L341" s="152"/>
      <c r="M341" s="156"/>
      <c r="T341" s="157"/>
      <c r="AT341" s="153" t="s">
        <v>230</v>
      </c>
      <c r="AU341" s="153" t="s">
        <v>85</v>
      </c>
      <c r="AV341" s="12" t="s">
        <v>83</v>
      </c>
      <c r="AW341" s="12" t="s">
        <v>36</v>
      </c>
      <c r="AX341" s="12" t="s">
        <v>75</v>
      </c>
      <c r="AY341" s="153" t="s">
        <v>218</v>
      </c>
    </row>
    <row r="342" spans="2:65" s="13" customFormat="1" ht="11.25">
      <c r="B342" s="158"/>
      <c r="D342" s="146" t="s">
        <v>230</v>
      </c>
      <c r="E342" s="159" t="s">
        <v>19</v>
      </c>
      <c r="F342" s="160" t="s">
        <v>437</v>
      </c>
      <c r="H342" s="161">
        <v>21.85</v>
      </c>
      <c r="I342" s="162"/>
      <c r="L342" s="158"/>
      <c r="M342" s="163"/>
      <c r="T342" s="164"/>
      <c r="AT342" s="159" t="s">
        <v>230</v>
      </c>
      <c r="AU342" s="159" t="s">
        <v>85</v>
      </c>
      <c r="AV342" s="13" t="s">
        <v>85</v>
      </c>
      <c r="AW342" s="13" t="s">
        <v>36</v>
      </c>
      <c r="AX342" s="13" t="s">
        <v>83</v>
      </c>
      <c r="AY342" s="159" t="s">
        <v>218</v>
      </c>
    </row>
    <row r="343" spans="2:65" s="1" customFormat="1" ht="16.5" customHeight="1">
      <c r="B343" s="33"/>
      <c r="C343" s="133" t="s">
        <v>438</v>
      </c>
      <c r="D343" s="133" t="s">
        <v>220</v>
      </c>
      <c r="E343" s="134" t="s">
        <v>439</v>
      </c>
      <c r="F343" s="135" t="s">
        <v>440</v>
      </c>
      <c r="G343" s="136" t="s">
        <v>426</v>
      </c>
      <c r="H343" s="137">
        <v>1</v>
      </c>
      <c r="I343" s="138"/>
      <c r="J343" s="139">
        <f>ROUND(I343*H343,2)</f>
        <v>0</v>
      </c>
      <c r="K343" s="135" t="s">
        <v>19</v>
      </c>
      <c r="L343" s="33"/>
      <c r="M343" s="140" t="s">
        <v>19</v>
      </c>
      <c r="N343" s="141" t="s">
        <v>46</v>
      </c>
      <c r="P343" s="142">
        <f>O343*H343</f>
        <v>0</v>
      </c>
      <c r="Q343" s="142">
        <v>2.9E-4</v>
      </c>
      <c r="R343" s="142">
        <f>Q343*H343</f>
        <v>2.9E-4</v>
      </c>
      <c r="S343" s="142">
        <v>0</v>
      </c>
      <c r="T343" s="143">
        <f>S343*H343</f>
        <v>0</v>
      </c>
      <c r="AR343" s="144" t="s">
        <v>224</v>
      </c>
      <c r="AT343" s="144" t="s">
        <v>220</v>
      </c>
      <c r="AU343" s="144" t="s">
        <v>85</v>
      </c>
      <c r="AY343" s="18" t="s">
        <v>218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8" t="s">
        <v>83</v>
      </c>
      <c r="BK343" s="145">
        <f>ROUND(I343*H343,2)</f>
        <v>0</v>
      </c>
      <c r="BL343" s="18" t="s">
        <v>224</v>
      </c>
      <c r="BM343" s="144" t="s">
        <v>441</v>
      </c>
    </row>
    <row r="344" spans="2:65" s="1" customFormat="1" ht="19.5">
      <c r="B344" s="33"/>
      <c r="D344" s="146" t="s">
        <v>226</v>
      </c>
      <c r="F344" s="147" t="s">
        <v>442</v>
      </c>
      <c r="I344" s="148"/>
      <c r="L344" s="33"/>
      <c r="M344" s="149"/>
      <c r="T344" s="54"/>
      <c r="AT344" s="18" t="s">
        <v>226</v>
      </c>
      <c r="AU344" s="18" t="s">
        <v>85</v>
      </c>
    </row>
    <row r="345" spans="2:65" s="11" customFormat="1" ht="22.9" customHeight="1">
      <c r="B345" s="121"/>
      <c r="D345" s="122" t="s">
        <v>74</v>
      </c>
      <c r="E345" s="131" t="s">
        <v>443</v>
      </c>
      <c r="F345" s="131" t="s">
        <v>444</v>
      </c>
      <c r="I345" s="124"/>
      <c r="J345" s="132">
        <f>BK345</f>
        <v>0</v>
      </c>
      <c r="L345" s="121"/>
      <c r="M345" s="126"/>
      <c r="P345" s="127">
        <f>SUM(P346:P438)</f>
        <v>0</v>
      </c>
      <c r="R345" s="127">
        <f>SUM(R346:R438)</f>
        <v>0</v>
      </c>
      <c r="T345" s="128">
        <f>SUM(T346:T438)</f>
        <v>0</v>
      </c>
      <c r="AR345" s="122" t="s">
        <v>83</v>
      </c>
      <c r="AT345" s="129" t="s">
        <v>74</v>
      </c>
      <c r="AU345" s="129" t="s">
        <v>83</v>
      </c>
      <c r="AY345" s="122" t="s">
        <v>218</v>
      </c>
      <c r="BK345" s="130">
        <f>SUM(BK346:BK438)</f>
        <v>0</v>
      </c>
    </row>
    <row r="346" spans="2:65" s="1" customFormat="1" ht="16.5" customHeight="1">
      <c r="B346" s="33"/>
      <c r="C346" s="133" t="s">
        <v>445</v>
      </c>
      <c r="D346" s="133" t="s">
        <v>220</v>
      </c>
      <c r="E346" s="134" t="s">
        <v>446</v>
      </c>
      <c r="F346" s="135" t="s">
        <v>447</v>
      </c>
      <c r="G346" s="136" t="s">
        <v>161</v>
      </c>
      <c r="H346" s="137">
        <v>751</v>
      </c>
      <c r="I346" s="138"/>
      <c r="J346" s="139">
        <f>ROUND(I346*H346,2)</f>
        <v>0</v>
      </c>
      <c r="K346" s="135" t="s">
        <v>19</v>
      </c>
      <c r="L346" s="33"/>
      <c r="M346" s="140" t="s">
        <v>19</v>
      </c>
      <c r="N346" s="141" t="s">
        <v>46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224</v>
      </c>
      <c r="AT346" s="144" t="s">
        <v>220</v>
      </c>
      <c r="AU346" s="144" t="s">
        <v>85</v>
      </c>
      <c r="AY346" s="18" t="s">
        <v>218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8" t="s">
        <v>83</v>
      </c>
      <c r="BK346" s="145">
        <f>ROUND(I346*H346,2)</f>
        <v>0</v>
      </c>
      <c r="BL346" s="18" t="s">
        <v>224</v>
      </c>
      <c r="BM346" s="144" t="s">
        <v>448</v>
      </c>
    </row>
    <row r="347" spans="2:65" s="1" customFormat="1" ht="11.25">
      <c r="B347" s="33"/>
      <c r="D347" s="146" t="s">
        <v>226</v>
      </c>
      <c r="F347" s="147" t="s">
        <v>447</v>
      </c>
      <c r="I347" s="148"/>
      <c r="L347" s="33"/>
      <c r="M347" s="149"/>
      <c r="T347" s="54"/>
      <c r="AT347" s="18" t="s">
        <v>226</v>
      </c>
      <c r="AU347" s="18" t="s">
        <v>85</v>
      </c>
    </row>
    <row r="348" spans="2:65" s="13" customFormat="1" ht="11.25">
      <c r="B348" s="158"/>
      <c r="D348" s="146" t="s">
        <v>230</v>
      </c>
      <c r="E348" s="159" t="s">
        <v>19</v>
      </c>
      <c r="F348" s="160" t="s">
        <v>449</v>
      </c>
      <c r="H348" s="161">
        <v>751</v>
      </c>
      <c r="I348" s="162"/>
      <c r="L348" s="158"/>
      <c r="M348" s="163"/>
      <c r="T348" s="164"/>
      <c r="AT348" s="159" t="s">
        <v>230</v>
      </c>
      <c r="AU348" s="159" t="s">
        <v>85</v>
      </c>
      <c r="AV348" s="13" t="s">
        <v>85</v>
      </c>
      <c r="AW348" s="13" t="s">
        <v>36</v>
      </c>
      <c r="AX348" s="13" t="s">
        <v>83</v>
      </c>
      <c r="AY348" s="159" t="s">
        <v>218</v>
      </c>
    </row>
    <row r="349" spans="2:65" s="1" customFormat="1" ht="11.25">
      <c r="B349" s="33"/>
      <c r="D349" s="146" t="s">
        <v>247</v>
      </c>
      <c r="F349" s="172" t="s">
        <v>450</v>
      </c>
      <c r="L349" s="33"/>
      <c r="M349" s="149"/>
      <c r="T349" s="54"/>
      <c r="AU349" s="18" t="s">
        <v>85</v>
      </c>
    </row>
    <row r="350" spans="2:65" s="1" customFormat="1" ht="11.25">
      <c r="B350" s="33"/>
      <c r="D350" s="146" t="s">
        <v>247</v>
      </c>
      <c r="F350" s="173" t="s">
        <v>451</v>
      </c>
      <c r="H350" s="174">
        <v>0.39900000000000002</v>
      </c>
      <c r="L350" s="33"/>
      <c r="M350" s="149"/>
      <c r="T350" s="54"/>
      <c r="AU350" s="18" t="s">
        <v>85</v>
      </c>
    </row>
    <row r="351" spans="2:65" s="1" customFormat="1" ht="11.25">
      <c r="B351" s="33"/>
      <c r="D351" s="146" t="s">
        <v>247</v>
      </c>
      <c r="F351" s="173" t="s">
        <v>452</v>
      </c>
      <c r="H351" s="174">
        <v>0.35199999999999998</v>
      </c>
      <c r="L351" s="33"/>
      <c r="M351" s="149"/>
      <c r="T351" s="54"/>
      <c r="AU351" s="18" t="s">
        <v>85</v>
      </c>
    </row>
    <row r="352" spans="2:65" s="1" customFormat="1" ht="11.25">
      <c r="B352" s="33"/>
      <c r="D352" s="146" t="s">
        <v>247</v>
      </c>
      <c r="F352" s="173" t="s">
        <v>235</v>
      </c>
      <c r="H352" s="174">
        <v>0.751</v>
      </c>
      <c r="L352" s="33"/>
      <c r="M352" s="149"/>
      <c r="T352" s="54"/>
      <c r="AU352" s="18" t="s">
        <v>85</v>
      </c>
    </row>
    <row r="353" spans="2:65" s="1" customFormat="1" ht="16.5" customHeight="1">
      <c r="B353" s="33"/>
      <c r="C353" s="133" t="s">
        <v>453</v>
      </c>
      <c r="D353" s="133" t="s">
        <v>220</v>
      </c>
      <c r="E353" s="134" t="s">
        <v>454</v>
      </c>
      <c r="F353" s="135" t="s">
        <v>455</v>
      </c>
      <c r="G353" s="136" t="s">
        <v>181</v>
      </c>
      <c r="H353" s="137">
        <v>0.751</v>
      </c>
      <c r="I353" s="138"/>
      <c r="J353" s="139">
        <f>ROUND(I353*H353,2)</f>
        <v>0</v>
      </c>
      <c r="K353" s="135" t="s">
        <v>19</v>
      </c>
      <c r="L353" s="33"/>
      <c r="M353" s="140" t="s">
        <v>19</v>
      </c>
      <c r="N353" s="141" t="s">
        <v>46</v>
      </c>
      <c r="P353" s="142">
        <f>O353*H353</f>
        <v>0</v>
      </c>
      <c r="Q353" s="142">
        <v>0</v>
      </c>
      <c r="R353" s="142">
        <f>Q353*H353</f>
        <v>0</v>
      </c>
      <c r="S353" s="142">
        <v>0</v>
      </c>
      <c r="T353" s="143">
        <f>S353*H353</f>
        <v>0</v>
      </c>
      <c r="AR353" s="144" t="s">
        <v>224</v>
      </c>
      <c r="AT353" s="144" t="s">
        <v>220</v>
      </c>
      <c r="AU353" s="144" t="s">
        <v>85</v>
      </c>
      <c r="AY353" s="18" t="s">
        <v>218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8" t="s">
        <v>83</v>
      </c>
      <c r="BK353" s="145">
        <f>ROUND(I353*H353,2)</f>
        <v>0</v>
      </c>
      <c r="BL353" s="18" t="s">
        <v>224</v>
      </c>
      <c r="BM353" s="144" t="s">
        <v>456</v>
      </c>
    </row>
    <row r="354" spans="2:65" s="1" customFormat="1" ht="11.25">
      <c r="B354" s="33"/>
      <c r="D354" s="146" t="s">
        <v>226</v>
      </c>
      <c r="F354" s="147" t="s">
        <v>457</v>
      </c>
      <c r="I354" s="148"/>
      <c r="L354" s="33"/>
      <c r="M354" s="149"/>
      <c r="T354" s="54"/>
      <c r="AT354" s="18" t="s">
        <v>226</v>
      </c>
      <c r="AU354" s="18" t="s">
        <v>85</v>
      </c>
    </row>
    <row r="355" spans="2:65" s="13" customFormat="1" ht="11.25">
      <c r="B355" s="158"/>
      <c r="D355" s="146" t="s">
        <v>230</v>
      </c>
      <c r="E355" s="159" t="s">
        <v>19</v>
      </c>
      <c r="F355" s="160" t="s">
        <v>451</v>
      </c>
      <c r="H355" s="161">
        <v>0.39900000000000002</v>
      </c>
      <c r="I355" s="162"/>
      <c r="L355" s="158"/>
      <c r="M355" s="163"/>
      <c r="T355" s="164"/>
      <c r="AT355" s="159" t="s">
        <v>230</v>
      </c>
      <c r="AU355" s="159" t="s">
        <v>85</v>
      </c>
      <c r="AV355" s="13" t="s">
        <v>85</v>
      </c>
      <c r="AW355" s="13" t="s">
        <v>36</v>
      </c>
      <c r="AX355" s="13" t="s">
        <v>75</v>
      </c>
      <c r="AY355" s="159" t="s">
        <v>218</v>
      </c>
    </row>
    <row r="356" spans="2:65" s="13" customFormat="1" ht="11.25">
      <c r="B356" s="158"/>
      <c r="D356" s="146" t="s">
        <v>230</v>
      </c>
      <c r="E356" s="159" t="s">
        <v>19</v>
      </c>
      <c r="F356" s="160" t="s">
        <v>452</v>
      </c>
      <c r="H356" s="161">
        <v>0.35199999999999998</v>
      </c>
      <c r="I356" s="162"/>
      <c r="L356" s="158"/>
      <c r="M356" s="163"/>
      <c r="T356" s="164"/>
      <c r="AT356" s="159" t="s">
        <v>230</v>
      </c>
      <c r="AU356" s="159" t="s">
        <v>85</v>
      </c>
      <c r="AV356" s="13" t="s">
        <v>85</v>
      </c>
      <c r="AW356" s="13" t="s">
        <v>36</v>
      </c>
      <c r="AX356" s="13" t="s">
        <v>75</v>
      </c>
      <c r="AY356" s="159" t="s">
        <v>218</v>
      </c>
    </row>
    <row r="357" spans="2:65" s="14" customFormat="1" ht="11.25">
      <c r="B357" s="165"/>
      <c r="D357" s="146" t="s">
        <v>230</v>
      </c>
      <c r="E357" s="166" t="s">
        <v>179</v>
      </c>
      <c r="F357" s="167" t="s">
        <v>235</v>
      </c>
      <c r="H357" s="168">
        <v>0.751</v>
      </c>
      <c r="I357" s="169"/>
      <c r="L357" s="165"/>
      <c r="M357" s="170"/>
      <c r="T357" s="171"/>
      <c r="AT357" s="166" t="s">
        <v>230</v>
      </c>
      <c r="AU357" s="166" t="s">
        <v>85</v>
      </c>
      <c r="AV357" s="14" t="s">
        <v>224</v>
      </c>
      <c r="AW357" s="14" t="s">
        <v>36</v>
      </c>
      <c r="AX357" s="14" t="s">
        <v>83</v>
      </c>
      <c r="AY357" s="166" t="s">
        <v>218</v>
      </c>
    </row>
    <row r="358" spans="2:65" s="1" customFormat="1" ht="11.25">
      <c r="B358" s="33"/>
      <c r="D358" s="146" t="s">
        <v>247</v>
      </c>
      <c r="F358" s="172" t="s">
        <v>458</v>
      </c>
      <c r="L358" s="33"/>
      <c r="M358" s="149"/>
      <c r="T358" s="54"/>
      <c r="AU358" s="18" t="s">
        <v>85</v>
      </c>
    </row>
    <row r="359" spans="2:65" s="1" customFormat="1" ht="11.25">
      <c r="B359" s="33"/>
      <c r="D359" s="146" t="s">
        <v>247</v>
      </c>
      <c r="F359" s="173" t="s">
        <v>422</v>
      </c>
      <c r="H359" s="174">
        <v>0</v>
      </c>
      <c r="L359" s="33"/>
      <c r="M359" s="149"/>
      <c r="T359" s="54"/>
      <c r="AU359" s="18" t="s">
        <v>85</v>
      </c>
    </row>
    <row r="360" spans="2:65" s="1" customFormat="1" ht="11.25">
      <c r="B360" s="33"/>
      <c r="D360" s="146" t="s">
        <v>247</v>
      </c>
      <c r="F360" s="173" t="s">
        <v>423</v>
      </c>
      <c r="H360" s="174">
        <v>99.7</v>
      </c>
      <c r="L360" s="33"/>
      <c r="M360" s="149"/>
      <c r="T360" s="54"/>
      <c r="AU360" s="18" t="s">
        <v>85</v>
      </c>
    </row>
    <row r="361" spans="2:65" s="1" customFormat="1" ht="11.25">
      <c r="B361" s="33"/>
      <c r="D361" s="146" t="s">
        <v>247</v>
      </c>
      <c r="F361" s="172" t="s">
        <v>459</v>
      </c>
      <c r="L361" s="33"/>
      <c r="M361" s="149"/>
      <c r="T361" s="54"/>
      <c r="AU361" s="18" t="s">
        <v>85</v>
      </c>
    </row>
    <row r="362" spans="2:65" s="1" customFormat="1" ht="11.25">
      <c r="B362" s="33"/>
      <c r="D362" s="146" t="s">
        <v>247</v>
      </c>
      <c r="F362" s="173" t="s">
        <v>460</v>
      </c>
      <c r="H362" s="174">
        <v>0</v>
      </c>
      <c r="L362" s="33"/>
      <c r="M362" s="149"/>
      <c r="T362" s="54"/>
      <c r="AU362" s="18" t="s">
        <v>85</v>
      </c>
    </row>
    <row r="363" spans="2:65" s="1" customFormat="1" ht="11.25">
      <c r="B363" s="33"/>
      <c r="D363" s="146" t="s">
        <v>247</v>
      </c>
      <c r="F363" s="173" t="s">
        <v>461</v>
      </c>
      <c r="H363" s="174">
        <v>352.44</v>
      </c>
      <c r="L363" s="33"/>
      <c r="M363" s="149"/>
      <c r="T363" s="54"/>
      <c r="AU363" s="18" t="s">
        <v>85</v>
      </c>
    </row>
    <row r="364" spans="2:65" s="1" customFormat="1" ht="11.25">
      <c r="B364" s="33"/>
      <c r="D364" s="146" t="s">
        <v>247</v>
      </c>
      <c r="F364" s="173" t="s">
        <v>235</v>
      </c>
      <c r="H364" s="174">
        <v>352.44</v>
      </c>
      <c r="L364" s="33"/>
      <c r="M364" s="149"/>
      <c r="T364" s="54"/>
      <c r="AU364" s="18" t="s">
        <v>85</v>
      </c>
    </row>
    <row r="365" spans="2:65" s="1" customFormat="1" ht="16.5" customHeight="1">
      <c r="B365" s="33"/>
      <c r="C365" s="133" t="s">
        <v>462</v>
      </c>
      <c r="D365" s="133" t="s">
        <v>220</v>
      </c>
      <c r="E365" s="134" t="s">
        <v>463</v>
      </c>
      <c r="F365" s="135" t="s">
        <v>464</v>
      </c>
      <c r="G365" s="136" t="s">
        <v>181</v>
      </c>
      <c r="H365" s="137">
        <v>1523.903</v>
      </c>
      <c r="I365" s="138"/>
      <c r="J365" s="139">
        <f>ROUND(I365*H365,2)</f>
        <v>0</v>
      </c>
      <c r="K365" s="135" t="s">
        <v>223</v>
      </c>
      <c r="L365" s="33"/>
      <c r="M365" s="140" t="s">
        <v>19</v>
      </c>
      <c r="N365" s="141" t="s">
        <v>46</v>
      </c>
      <c r="P365" s="142">
        <f>O365*H365</f>
        <v>0</v>
      </c>
      <c r="Q365" s="142">
        <v>0</v>
      </c>
      <c r="R365" s="142">
        <f>Q365*H365</f>
        <v>0</v>
      </c>
      <c r="S365" s="142">
        <v>0</v>
      </c>
      <c r="T365" s="143">
        <f>S365*H365</f>
        <v>0</v>
      </c>
      <c r="AR365" s="144" t="s">
        <v>224</v>
      </c>
      <c r="AT365" s="144" t="s">
        <v>220</v>
      </c>
      <c r="AU365" s="144" t="s">
        <v>85</v>
      </c>
      <c r="AY365" s="18" t="s">
        <v>218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8" t="s">
        <v>83</v>
      </c>
      <c r="BK365" s="145">
        <f>ROUND(I365*H365,2)</f>
        <v>0</v>
      </c>
      <c r="BL365" s="18" t="s">
        <v>224</v>
      </c>
      <c r="BM365" s="144" t="s">
        <v>465</v>
      </c>
    </row>
    <row r="366" spans="2:65" s="1" customFormat="1" ht="11.25">
      <c r="B366" s="33"/>
      <c r="D366" s="146" t="s">
        <v>226</v>
      </c>
      <c r="F366" s="147" t="s">
        <v>466</v>
      </c>
      <c r="I366" s="148"/>
      <c r="L366" s="33"/>
      <c r="M366" s="149"/>
      <c r="T366" s="54"/>
      <c r="AT366" s="18" t="s">
        <v>226</v>
      </c>
      <c r="AU366" s="18" t="s">
        <v>85</v>
      </c>
    </row>
    <row r="367" spans="2:65" s="1" customFormat="1" ht="11.25">
      <c r="B367" s="33"/>
      <c r="D367" s="150" t="s">
        <v>228</v>
      </c>
      <c r="F367" s="151" t="s">
        <v>467</v>
      </c>
      <c r="I367" s="148"/>
      <c r="L367" s="33"/>
      <c r="M367" s="149"/>
      <c r="T367" s="54"/>
      <c r="AT367" s="18" t="s">
        <v>228</v>
      </c>
      <c r="AU367" s="18" t="s">
        <v>85</v>
      </c>
    </row>
    <row r="368" spans="2:65" s="1" customFormat="1" ht="16.5" customHeight="1">
      <c r="B368" s="33"/>
      <c r="C368" s="133" t="s">
        <v>468</v>
      </c>
      <c r="D368" s="133" t="s">
        <v>220</v>
      </c>
      <c r="E368" s="134" t="s">
        <v>469</v>
      </c>
      <c r="F368" s="135" t="s">
        <v>470</v>
      </c>
      <c r="G368" s="136" t="s">
        <v>181</v>
      </c>
      <c r="H368" s="137">
        <v>28954.156999999999</v>
      </c>
      <c r="I368" s="138"/>
      <c r="J368" s="139">
        <f>ROUND(I368*H368,2)</f>
        <v>0</v>
      </c>
      <c r="K368" s="135" t="s">
        <v>223</v>
      </c>
      <c r="L368" s="33"/>
      <c r="M368" s="140" t="s">
        <v>19</v>
      </c>
      <c r="N368" s="141" t="s">
        <v>46</v>
      </c>
      <c r="P368" s="142">
        <f>O368*H368</f>
        <v>0</v>
      </c>
      <c r="Q368" s="142">
        <v>0</v>
      </c>
      <c r="R368" s="142">
        <f>Q368*H368</f>
        <v>0</v>
      </c>
      <c r="S368" s="142">
        <v>0</v>
      </c>
      <c r="T368" s="143">
        <f>S368*H368</f>
        <v>0</v>
      </c>
      <c r="AR368" s="144" t="s">
        <v>224</v>
      </c>
      <c r="AT368" s="144" t="s">
        <v>220</v>
      </c>
      <c r="AU368" s="144" t="s">
        <v>85</v>
      </c>
      <c r="AY368" s="18" t="s">
        <v>218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8" t="s">
        <v>83</v>
      </c>
      <c r="BK368" s="145">
        <f>ROUND(I368*H368,2)</f>
        <v>0</v>
      </c>
      <c r="BL368" s="18" t="s">
        <v>224</v>
      </c>
      <c r="BM368" s="144" t="s">
        <v>471</v>
      </c>
    </row>
    <row r="369" spans="2:65" s="1" customFormat="1" ht="19.5">
      <c r="B369" s="33"/>
      <c r="D369" s="146" t="s">
        <v>226</v>
      </c>
      <c r="F369" s="147" t="s">
        <v>472</v>
      </c>
      <c r="I369" s="148"/>
      <c r="L369" s="33"/>
      <c r="M369" s="149"/>
      <c r="T369" s="54"/>
      <c r="AT369" s="18" t="s">
        <v>226</v>
      </c>
      <c r="AU369" s="18" t="s">
        <v>85</v>
      </c>
    </row>
    <row r="370" spans="2:65" s="1" customFormat="1" ht="11.25">
      <c r="B370" s="33"/>
      <c r="D370" s="150" t="s">
        <v>228</v>
      </c>
      <c r="F370" s="151" t="s">
        <v>473</v>
      </c>
      <c r="I370" s="148"/>
      <c r="L370" s="33"/>
      <c r="M370" s="149"/>
      <c r="T370" s="54"/>
      <c r="AT370" s="18" t="s">
        <v>228</v>
      </c>
      <c r="AU370" s="18" t="s">
        <v>85</v>
      </c>
    </row>
    <row r="371" spans="2:65" s="13" customFormat="1" ht="11.25">
      <c r="B371" s="158"/>
      <c r="D371" s="146" t="s">
        <v>230</v>
      </c>
      <c r="F371" s="160" t="s">
        <v>474</v>
      </c>
      <c r="H371" s="161">
        <v>28954.156999999999</v>
      </c>
      <c r="I371" s="162"/>
      <c r="L371" s="158"/>
      <c r="M371" s="163"/>
      <c r="T371" s="164"/>
      <c r="AT371" s="159" t="s">
        <v>230</v>
      </c>
      <c r="AU371" s="159" t="s">
        <v>85</v>
      </c>
      <c r="AV371" s="13" t="s">
        <v>85</v>
      </c>
      <c r="AW371" s="13" t="s">
        <v>4</v>
      </c>
      <c r="AX371" s="13" t="s">
        <v>83</v>
      </c>
      <c r="AY371" s="159" t="s">
        <v>218</v>
      </c>
    </row>
    <row r="372" spans="2:65" s="1" customFormat="1" ht="24.2" customHeight="1">
      <c r="B372" s="33"/>
      <c r="C372" s="133" t="s">
        <v>475</v>
      </c>
      <c r="D372" s="133" t="s">
        <v>220</v>
      </c>
      <c r="E372" s="134" t="s">
        <v>476</v>
      </c>
      <c r="F372" s="135" t="s">
        <v>477</v>
      </c>
      <c r="G372" s="136" t="s">
        <v>181</v>
      </c>
      <c r="H372" s="137">
        <v>435.74099999999999</v>
      </c>
      <c r="I372" s="138"/>
      <c r="J372" s="139">
        <f>ROUND(I372*H372,2)</f>
        <v>0</v>
      </c>
      <c r="K372" s="135" t="s">
        <v>223</v>
      </c>
      <c r="L372" s="33"/>
      <c r="M372" s="140" t="s">
        <v>19</v>
      </c>
      <c r="N372" s="141" t="s">
        <v>46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224</v>
      </c>
      <c r="AT372" s="144" t="s">
        <v>220</v>
      </c>
      <c r="AU372" s="144" t="s">
        <v>85</v>
      </c>
      <c r="AY372" s="18" t="s">
        <v>218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8" t="s">
        <v>83</v>
      </c>
      <c r="BK372" s="145">
        <f>ROUND(I372*H372,2)</f>
        <v>0</v>
      </c>
      <c r="BL372" s="18" t="s">
        <v>224</v>
      </c>
      <c r="BM372" s="144" t="s">
        <v>478</v>
      </c>
    </row>
    <row r="373" spans="2:65" s="1" customFormat="1" ht="19.5">
      <c r="B373" s="33"/>
      <c r="D373" s="146" t="s">
        <v>226</v>
      </c>
      <c r="F373" s="147" t="s">
        <v>479</v>
      </c>
      <c r="I373" s="148"/>
      <c r="L373" s="33"/>
      <c r="M373" s="149"/>
      <c r="T373" s="54"/>
      <c r="AT373" s="18" t="s">
        <v>226</v>
      </c>
      <c r="AU373" s="18" t="s">
        <v>85</v>
      </c>
    </row>
    <row r="374" spans="2:65" s="1" customFormat="1" ht="11.25">
      <c r="B374" s="33"/>
      <c r="D374" s="150" t="s">
        <v>228</v>
      </c>
      <c r="F374" s="151" t="s">
        <v>480</v>
      </c>
      <c r="I374" s="148"/>
      <c r="L374" s="33"/>
      <c r="M374" s="149"/>
      <c r="T374" s="54"/>
      <c r="AT374" s="18" t="s">
        <v>228</v>
      </c>
      <c r="AU374" s="18" t="s">
        <v>85</v>
      </c>
    </row>
    <row r="375" spans="2:65" s="13" customFormat="1" ht="11.25">
      <c r="B375" s="158"/>
      <c r="D375" s="146" t="s">
        <v>230</v>
      </c>
      <c r="E375" s="159" t="s">
        <v>19</v>
      </c>
      <c r="F375" s="160" t="s">
        <v>481</v>
      </c>
      <c r="H375" s="161">
        <v>25.850999999999999</v>
      </c>
      <c r="I375" s="162"/>
      <c r="L375" s="158"/>
      <c r="M375" s="163"/>
      <c r="T375" s="164"/>
      <c r="AT375" s="159" t="s">
        <v>230</v>
      </c>
      <c r="AU375" s="159" t="s">
        <v>85</v>
      </c>
      <c r="AV375" s="13" t="s">
        <v>85</v>
      </c>
      <c r="AW375" s="13" t="s">
        <v>36</v>
      </c>
      <c r="AX375" s="13" t="s">
        <v>75</v>
      </c>
      <c r="AY375" s="159" t="s">
        <v>218</v>
      </c>
    </row>
    <row r="376" spans="2:65" s="13" customFormat="1" ht="11.25">
      <c r="B376" s="158"/>
      <c r="D376" s="146" t="s">
        <v>230</v>
      </c>
      <c r="E376" s="159" t="s">
        <v>19</v>
      </c>
      <c r="F376" s="160" t="s">
        <v>482</v>
      </c>
      <c r="H376" s="161">
        <v>405.31400000000002</v>
      </c>
      <c r="I376" s="162"/>
      <c r="L376" s="158"/>
      <c r="M376" s="163"/>
      <c r="T376" s="164"/>
      <c r="AT376" s="159" t="s">
        <v>230</v>
      </c>
      <c r="AU376" s="159" t="s">
        <v>85</v>
      </c>
      <c r="AV376" s="13" t="s">
        <v>85</v>
      </c>
      <c r="AW376" s="13" t="s">
        <v>36</v>
      </c>
      <c r="AX376" s="13" t="s">
        <v>75</v>
      </c>
      <c r="AY376" s="159" t="s">
        <v>218</v>
      </c>
    </row>
    <row r="377" spans="2:65" s="13" customFormat="1" ht="11.25">
      <c r="B377" s="158"/>
      <c r="D377" s="146" t="s">
        <v>230</v>
      </c>
      <c r="E377" s="159" t="s">
        <v>19</v>
      </c>
      <c r="F377" s="160" t="s">
        <v>483</v>
      </c>
      <c r="H377" s="161">
        <v>4.5759999999999996</v>
      </c>
      <c r="I377" s="162"/>
      <c r="L377" s="158"/>
      <c r="M377" s="163"/>
      <c r="T377" s="164"/>
      <c r="AT377" s="159" t="s">
        <v>230</v>
      </c>
      <c r="AU377" s="159" t="s">
        <v>85</v>
      </c>
      <c r="AV377" s="13" t="s">
        <v>85</v>
      </c>
      <c r="AW377" s="13" t="s">
        <v>36</v>
      </c>
      <c r="AX377" s="13" t="s">
        <v>75</v>
      </c>
      <c r="AY377" s="159" t="s">
        <v>218</v>
      </c>
    </row>
    <row r="378" spans="2:65" s="14" customFormat="1" ht="11.25">
      <c r="B378" s="165"/>
      <c r="D378" s="146" t="s">
        <v>230</v>
      </c>
      <c r="E378" s="166" t="s">
        <v>19</v>
      </c>
      <c r="F378" s="167" t="s">
        <v>235</v>
      </c>
      <c r="H378" s="168">
        <v>435.74099999999999</v>
      </c>
      <c r="I378" s="169"/>
      <c r="L378" s="165"/>
      <c r="M378" s="170"/>
      <c r="T378" s="171"/>
      <c r="AT378" s="166" t="s">
        <v>230</v>
      </c>
      <c r="AU378" s="166" t="s">
        <v>85</v>
      </c>
      <c r="AV378" s="14" t="s">
        <v>224</v>
      </c>
      <c r="AW378" s="14" t="s">
        <v>36</v>
      </c>
      <c r="AX378" s="14" t="s">
        <v>83</v>
      </c>
      <c r="AY378" s="166" t="s">
        <v>218</v>
      </c>
    </row>
    <row r="379" spans="2:65" s="1" customFormat="1" ht="11.25">
      <c r="B379" s="33"/>
      <c r="D379" s="146" t="s">
        <v>247</v>
      </c>
      <c r="F379" s="172" t="s">
        <v>484</v>
      </c>
      <c r="L379" s="33"/>
      <c r="M379" s="149"/>
      <c r="T379" s="54"/>
      <c r="AU379" s="18" t="s">
        <v>85</v>
      </c>
    </row>
    <row r="380" spans="2:65" s="1" customFormat="1" ht="11.25">
      <c r="B380" s="33"/>
      <c r="D380" s="146" t="s">
        <v>247</v>
      </c>
      <c r="F380" s="173" t="s">
        <v>231</v>
      </c>
      <c r="H380" s="174">
        <v>0</v>
      </c>
      <c r="L380" s="33"/>
      <c r="M380" s="149"/>
      <c r="T380" s="54"/>
      <c r="AU380" s="18" t="s">
        <v>85</v>
      </c>
    </row>
    <row r="381" spans="2:65" s="1" customFormat="1" ht="11.25">
      <c r="B381" s="33"/>
      <c r="D381" s="146" t="s">
        <v>247</v>
      </c>
      <c r="F381" s="173" t="s">
        <v>261</v>
      </c>
      <c r="H381" s="174">
        <v>126.1</v>
      </c>
      <c r="L381" s="33"/>
      <c r="M381" s="149"/>
      <c r="T381" s="54"/>
      <c r="AU381" s="18" t="s">
        <v>85</v>
      </c>
    </row>
    <row r="382" spans="2:65" s="1" customFormat="1" ht="11.25">
      <c r="B382" s="33"/>
      <c r="D382" s="146" t="s">
        <v>247</v>
      </c>
      <c r="F382" s="172" t="s">
        <v>485</v>
      </c>
      <c r="L382" s="33"/>
      <c r="M382" s="149"/>
      <c r="T382" s="54"/>
      <c r="AU382" s="18" t="s">
        <v>85</v>
      </c>
    </row>
    <row r="383" spans="2:65" s="1" customFormat="1" ht="11.25">
      <c r="B383" s="33"/>
      <c r="D383" s="146" t="s">
        <v>247</v>
      </c>
      <c r="F383" s="173" t="s">
        <v>278</v>
      </c>
      <c r="H383" s="174">
        <v>0</v>
      </c>
      <c r="L383" s="33"/>
      <c r="M383" s="149"/>
      <c r="T383" s="54"/>
      <c r="AU383" s="18" t="s">
        <v>85</v>
      </c>
    </row>
    <row r="384" spans="2:65" s="1" customFormat="1" ht="11.25">
      <c r="B384" s="33"/>
      <c r="D384" s="146" t="s">
        <v>247</v>
      </c>
      <c r="F384" s="173" t="s">
        <v>403</v>
      </c>
      <c r="H384" s="174">
        <v>0</v>
      </c>
      <c r="L384" s="33"/>
      <c r="M384" s="149"/>
      <c r="T384" s="54"/>
      <c r="AU384" s="18" t="s">
        <v>85</v>
      </c>
    </row>
    <row r="385" spans="2:47" s="1" customFormat="1" ht="11.25">
      <c r="B385" s="33"/>
      <c r="D385" s="146" t="s">
        <v>247</v>
      </c>
      <c r="F385" s="173" t="s">
        <v>404</v>
      </c>
      <c r="H385" s="174">
        <v>87.63</v>
      </c>
      <c r="L385" s="33"/>
      <c r="M385" s="149"/>
      <c r="T385" s="54"/>
      <c r="AU385" s="18" t="s">
        <v>85</v>
      </c>
    </row>
    <row r="386" spans="2:47" s="1" customFormat="1" ht="11.25">
      <c r="B386" s="33"/>
      <c r="D386" s="146" t="s">
        <v>247</v>
      </c>
      <c r="F386" s="173" t="s">
        <v>405</v>
      </c>
      <c r="H386" s="174">
        <v>12.785</v>
      </c>
      <c r="L386" s="33"/>
      <c r="M386" s="149"/>
      <c r="T386" s="54"/>
      <c r="AU386" s="18" t="s">
        <v>85</v>
      </c>
    </row>
    <row r="387" spans="2:47" s="1" customFormat="1" ht="11.25">
      <c r="B387" s="33"/>
      <c r="D387" s="146" t="s">
        <v>247</v>
      </c>
      <c r="F387" s="173" t="s">
        <v>406</v>
      </c>
      <c r="H387" s="174">
        <v>10.912000000000001</v>
      </c>
      <c r="L387" s="33"/>
      <c r="M387" s="149"/>
      <c r="T387" s="54"/>
      <c r="AU387" s="18" t="s">
        <v>85</v>
      </c>
    </row>
    <row r="388" spans="2:47" s="1" customFormat="1" ht="11.25">
      <c r="B388" s="33"/>
      <c r="D388" s="146" t="s">
        <v>247</v>
      </c>
      <c r="F388" s="173" t="s">
        <v>407</v>
      </c>
      <c r="H388" s="174">
        <v>12.4</v>
      </c>
      <c r="L388" s="33"/>
      <c r="M388" s="149"/>
      <c r="T388" s="54"/>
      <c r="AU388" s="18" t="s">
        <v>85</v>
      </c>
    </row>
    <row r="389" spans="2:47" s="1" customFormat="1" ht="11.25">
      <c r="B389" s="33"/>
      <c r="D389" s="146" t="s">
        <v>247</v>
      </c>
      <c r="F389" s="173" t="s">
        <v>408</v>
      </c>
      <c r="H389" s="174">
        <v>0.18</v>
      </c>
      <c r="L389" s="33"/>
      <c r="M389" s="149"/>
      <c r="T389" s="54"/>
      <c r="AU389" s="18" t="s">
        <v>85</v>
      </c>
    </row>
    <row r="390" spans="2:47" s="1" customFormat="1" ht="11.25">
      <c r="B390" s="33"/>
      <c r="D390" s="146" t="s">
        <v>247</v>
      </c>
      <c r="F390" s="173" t="s">
        <v>409</v>
      </c>
      <c r="H390" s="174">
        <v>2.1080000000000001</v>
      </c>
      <c r="L390" s="33"/>
      <c r="M390" s="149"/>
      <c r="T390" s="54"/>
      <c r="AU390" s="18" t="s">
        <v>85</v>
      </c>
    </row>
    <row r="391" spans="2:47" s="1" customFormat="1" ht="11.25">
      <c r="B391" s="33"/>
      <c r="D391" s="146" t="s">
        <v>247</v>
      </c>
      <c r="F391" s="173" t="s">
        <v>410</v>
      </c>
      <c r="H391" s="174">
        <v>0</v>
      </c>
      <c r="L391" s="33"/>
      <c r="M391" s="149"/>
      <c r="T391" s="54"/>
      <c r="AU391" s="18" t="s">
        <v>85</v>
      </c>
    </row>
    <row r="392" spans="2:47" s="1" customFormat="1" ht="11.25">
      <c r="B392" s="33"/>
      <c r="D392" s="146" t="s">
        <v>247</v>
      </c>
      <c r="F392" s="173" t="s">
        <v>411</v>
      </c>
      <c r="H392" s="174">
        <v>7.6</v>
      </c>
      <c r="L392" s="33"/>
      <c r="M392" s="149"/>
      <c r="T392" s="54"/>
      <c r="AU392" s="18" t="s">
        <v>85</v>
      </c>
    </row>
    <row r="393" spans="2:47" s="1" customFormat="1" ht="11.25">
      <c r="B393" s="33"/>
      <c r="D393" s="146" t="s">
        <v>247</v>
      </c>
      <c r="F393" s="173" t="s">
        <v>412</v>
      </c>
      <c r="H393" s="174">
        <v>16.875</v>
      </c>
      <c r="L393" s="33"/>
      <c r="M393" s="149"/>
      <c r="T393" s="54"/>
      <c r="AU393" s="18" t="s">
        <v>85</v>
      </c>
    </row>
    <row r="394" spans="2:47" s="1" customFormat="1" ht="11.25">
      <c r="B394" s="33"/>
      <c r="D394" s="146" t="s">
        <v>247</v>
      </c>
      <c r="F394" s="173" t="s">
        <v>413</v>
      </c>
      <c r="H394" s="174">
        <v>1.9</v>
      </c>
      <c r="L394" s="33"/>
      <c r="M394" s="149"/>
      <c r="T394" s="54"/>
      <c r="AU394" s="18" t="s">
        <v>85</v>
      </c>
    </row>
    <row r="395" spans="2:47" s="1" customFormat="1" ht="11.25">
      <c r="B395" s="33"/>
      <c r="D395" s="146" t="s">
        <v>247</v>
      </c>
      <c r="F395" s="173" t="s">
        <v>414</v>
      </c>
      <c r="H395" s="174">
        <v>0</v>
      </c>
      <c r="L395" s="33"/>
      <c r="M395" s="149"/>
      <c r="T395" s="54"/>
      <c r="AU395" s="18" t="s">
        <v>85</v>
      </c>
    </row>
    <row r="396" spans="2:47" s="1" customFormat="1" ht="11.25">
      <c r="B396" s="33"/>
      <c r="D396" s="146" t="s">
        <v>247</v>
      </c>
      <c r="F396" s="173" t="s">
        <v>415</v>
      </c>
      <c r="H396" s="174">
        <v>3.5</v>
      </c>
      <c r="L396" s="33"/>
      <c r="M396" s="149"/>
      <c r="T396" s="54"/>
      <c r="AU396" s="18" t="s">
        <v>85</v>
      </c>
    </row>
    <row r="397" spans="2:47" s="1" customFormat="1" ht="11.25">
      <c r="B397" s="33"/>
      <c r="D397" s="146" t="s">
        <v>247</v>
      </c>
      <c r="F397" s="173" t="s">
        <v>235</v>
      </c>
      <c r="H397" s="174">
        <v>155.88999999999999</v>
      </c>
      <c r="L397" s="33"/>
      <c r="M397" s="149"/>
      <c r="T397" s="54"/>
      <c r="AU397" s="18" t="s">
        <v>85</v>
      </c>
    </row>
    <row r="398" spans="2:47" s="1" customFormat="1" ht="11.25">
      <c r="B398" s="33"/>
      <c r="D398" s="146" t="s">
        <v>247</v>
      </c>
      <c r="F398" s="172" t="s">
        <v>486</v>
      </c>
      <c r="L398" s="33"/>
      <c r="M398" s="149"/>
      <c r="T398" s="54"/>
      <c r="AU398" s="18" t="s">
        <v>85</v>
      </c>
    </row>
    <row r="399" spans="2:47" s="1" customFormat="1" ht="11.25">
      <c r="B399" s="33"/>
      <c r="D399" s="146" t="s">
        <v>247</v>
      </c>
      <c r="F399" s="173" t="s">
        <v>381</v>
      </c>
      <c r="H399" s="174">
        <v>0</v>
      </c>
      <c r="L399" s="33"/>
      <c r="M399" s="149"/>
      <c r="T399" s="54"/>
      <c r="AU399" s="18" t="s">
        <v>85</v>
      </c>
    </row>
    <row r="400" spans="2:47" s="1" customFormat="1" ht="11.25">
      <c r="B400" s="33"/>
      <c r="D400" s="146" t="s">
        <v>247</v>
      </c>
      <c r="F400" s="173" t="s">
        <v>158</v>
      </c>
      <c r="H400" s="174">
        <v>14.3</v>
      </c>
      <c r="L400" s="33"/>
      <c r="M400" s="149"/>
      <c r="T400" s="54"/>
      <c r="AU400" s="18" t="s">
        <v>85</v>
      </c>
    </row>
    <row r="401" spans="2:65" s="1" customFormat="1" ht="11.25">
      <c r="B401" s="33"/>
      <c r="D401" s="146" t="s">
        <v>247</v>
      </c>
      <c r="F401" s="173" t="s">
        <v>235</v>
      </c>
      <c r="H401" s="174">
        <v>14.3</v>
      </c>
      <c r="L401" s="33"/>
      <c r="M401" s="149"/>
      <c r="T401" s="54"/>
      <c r="AU401" s="18" t="s">
        <v>85</v>
      </c>
    </row>
    <row r="402" spans="2:65" s="1" customFormat="1" ht="24.2" customHeight="1">
      <c r="B402" s="33"/>
      <c r="C402" s="133" t="s">
        <v>487</v>
      </c>
      <c r="D402" s="133" t="s">
        <v>220</v>
      </c>
      <c r="E402" s="134" t="s">
        <v>488</v>
      </c>
      <c r="F402" s="135" t="s">
        <v>358</v>
      </c>
      <c r="G402" s="136" t="s">
        <v>181</v>
      </c>
      <c r="H402" s="137">
        <v>1061.123</v>
      </c>
      <c r="I402" s="138"/>
      <c r="J402" s="139">
        <f>ROUND(I402*H402,2)</f>
        <v>0</v>
      </c>
      <c r="K402" s="135" t="s">
        <v>223</v>
      </c>
      <c r="L402" s="33"/>
      <c r="M402" s="140" t="s">
        <v>19</v>
      </c>
      <c r="N402" s="141" t="s">
        <v>46</v>
      </c>
      <c r="P402" s="142">
        <f>O402*H402</f>
        <v>0</v>
      </c>
      <c r="Q402" s="142">
        <v>0</v>
      </c>
      <c r="R402" s="142">
        <f>Q402*H402</f>
        <v>0</v>
      </c>
      <c r="S402" s="142">
        <v>0</v>
      </c>
      <c r="T402" s="143">
        <f>S402*H402</f>
        <v>0</v>
      </c>
      <c r="AR402" s="144" t="s">
        <v>224</v>
      </c>
      <c r="AT402" s="144" t="s">
        <v>220</v>
      </c>
      <c r="AU402" s="144" t="s">
        <v>85</v>
      </c>
      <c r="AY402" s="18" t="s">
        <v>218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8" t="s">
        <v>83</v>
      </c>
      <c r="BK402" s="145">
        <f>ROUND(I402*H402,2)</f>
        <v>0</v>
      </c>
      <c r="BL402" s="18" t="s">
        <v>224</v>
      </c>
      <c r="BM402" s="144" t="s">
        <v>489</v>
      </c>
    </row>
    <row r="403" spans="2:65" s="1" customFormat="1" ht="19.5">
      <c r="B403" s="33"/>
      <c r="D403" s="146" t="s">
        <v>226</v>
      </c>
      <c r="F403" s="147" t="s">
        <v>358</v>
      </c>
      <c r="I403" s="148"/>
      <c r="L403" s="33"/>
      <c r="M403" s="149"/>
      <c r="T403" s="54"/>
      <c r="AT403" s="18" t="s">
        <v>226</v>
      </c>
      <c r="AU403" s="18" t="s">
        <v>85</v>
      </c>
    </row>
    <row r="404" spans="2:65" s="1" customFormat="1" ht="11.25">
      <c r="B404" s="33"/>
      <c r="D404" s="150" t="s">
        <v>228</v>
      </c>
      <c r="F404" s="151" t="s">
        <v>490</v>
      </c>
      <c r="I404" s="148"/>
      <c r="L404" s="33"/>
      <c r="M404" s="149"/>
      <c r="T404" s="54"/>
      <c r="AT404" s="18" t="s">
        <v>228</v>
      </c>
      <c r="AU404" s="18" t="s">
        <v>85</v>
      </c>
    </row>
    <row r="405" spans="2:65" s="13" customFormat="1" ht="11.25">
      <c r="B405" s="158"/>
      <c r="D405" s="146" t="s">
        <v>230</v>
      </c>
      <c r="E405" s="159" t="s">
        <v>19</v>
      </c>
      <c r="F405" s="160" t="s">
        <v>491</v>
      </c>
      <c r="H405" s="161">
        <v>275.82</v>
      </c>
      <c r="I405" s="162"/>
      <c r="L405" s="158"/>
      <c r="M405" s="163"/>
      <c r="T405" s="164"/>
      <c r="AT405" s="159" t="s">
        <v>230</v>
      </c>
      <c r="AU405" s="159" t="s">
        <v>85</v>
      </c>
      <c r="AV405" s="13" t="s">
        <v>85</v>
      </c>
      <c r="AW405" s="13" t="s">
        <v>36</v>
      </c>
      <c r="AX405" s="13" t="s">
        <v>75</v>
      </c>
      <c r="AY405" s="159" t="s">
        <v>218</v>
      </c>
    </row>
    <row r="406" spans="2:65" s="13" customFormat="1" ht="11.25">
      <c r="B406" s="158"/>
      <c r="D406" s="146" t="s">
        <v>230</v>
      </c>
      <c r="E406" s="159" t="s">
        <v>19</v>
      </c>
      <c r="F406" s="160" t="s">
        <v>492</v>
      </c>
      <c r="H406" s="161">
        <v>5.4610000000000003</v>
      </c>
      <c r="I406" s="162"/>
      <c r="L406" s="158"/>
      <c r="M406" s="163"/>
      <c r="T406" s="164"/>
      <c r="AT406" s="159" t="s">
        <v>230</v>
      </c>
      <c r="AU406" s="159" t="s">
        <v>85</v>
      </c>
      <c r="AV406" s="13" t="s">
        <v>85</v>
      </c>
      <c r="AW406" s="13" t="s">
        <v>36</v>
      </c>
      <c r="AX406" s="13" t="s">
        <v>75</v>
      </c>
      <c r="AY406" s="159" t="s">
        <v>218</v>
      </c>
    </row>
    <row r="407" spans="2:65" s="13" customFormat="1" ht="11.25">
      <c r="B407" s="158"/>
      <c r="D407" s="146" t="s">
        <v>230</v>
      </c>
      <c r="E407" s="159" t="s">
        <v>19</v>
      </c>
      <c r="F407" s="160" t="s">
        <v>493</v>
      </c>
      <c r="H407" s="161">
        <v>67.308999999999997</v>
      </c>
      <c r="I407" s="162"/>
      <c r="L407" s="158"/>
      <c r="M407" s="163"/>
      <c r="T407" s="164"/>
      <c r="AT407" s="159" t="s">
        <v>230</v>
      </c>
      <c r="AU407" s="159" t="s">
        <v>85</v>
      </c>
      <c r="AV407" s="13" t="s">
        <v>85</v>
      </c>
      <c r="AW407" s="13" t="s">
        <v>36</v>
      </c>
      <c r="AX407" s="13" t="s">
        <v>75</v>
      </c>
      <c r="AY407" s="159" t="s">
        <v>218</v>
      </c>
    </row>
    <row r="408" spans="2:65" s="13" customFormat="1" ht="11.25">
      <c r="B408" s="158"/>
      <c r="D408" s="146" t="s">
        <v>230</v>
      </c>
      <c r="E408" s="159" t="s">
        <v>19</v>
      </c>
      <c r="F408" s="160" t="s">
        <v>494</v>
      </c>
      <c r="H408" s="161">
        <v>712.53300000000002</v>
      </c>
      <c r="I408" s="162"/>
      <c r="L408" s="158"/>
      <c r="M408" s="163"/>
      <c r="T408" s="164"/>
      <c r="AT408" s="159" t="s">
        <v>230</v>
      </c>
      <c r="AU408" s="159" t="s">
        <v>85</v>
      </c>
      <c r="AV408" s="13" t="s">
        <v>85</v>
      </c>
      <c r="AW408" s="13" t="s">
        <v>36</v>
      </c>
      <c r="AX408" s="13" t="s">
        <v>75</v>
      </c>
      <c r="AY408" s="159" t="s">
        <v>218</v>
      </c>
    </row>
    <row r="409" spans="2:65" s="14" customFormat="1" ht="11.25">
      <c r="B409" s="165"/>
      <c r="D409" s="146" t="s">
        <v>230</v>
      </c>
      <c r="E409" s="166" t="s">
        <v>19</v>
      </c>
      <c r="F409" s="167" t="s">
        <v>235</v>
      </c>
      <c r="H409" s="168">
        <v>1061.123</v>
      </c>
      <c r="I409" s="169"/>
      <c r="L409" s="165"/>
      <c r="M409" s="170"/>
      <c r="T409" s="171"/>
      <c r="AT409" s="166" t="s">
        <v>230</v>
      </c>
      <c r="AU409" s="166" t="s">
        <v>85</v>
      </c>
      <c r="AV409" s="14" t="s">
        <v>224</v>
      </c>
      <c r="AW409" s="14" t="s">
        <v>36</v>
      </c>
      <c r="AX409" s="14" t="s">
        <v>83</v>
      </c>
      <c r="AY409" s="166" t="s">
        <v>218</v>
      </c>
    </row>
    <row r="410" spans="2:65" s="1" customFormat="1" ht="11.25">
      <c r="B410" s="33"/>
      <c r="D410" s="146" t="s">
        <v>247</v>
      </c>
      <c r="F410" s="172" t="s">
        <v>495</v>
      </c>
      <c r="L410" s="33"/>
      <c r="M410" s="149"/>
      <c r="T410" s="54"/>
      <c r="AU410" s="18" t="s">
        <v>85</v>
      </c>
    </row>
    <row r="411" spans="2:65" s="1" customFormat="1" ht="11.25">
      <c r="B411" s="33"/>
      <c r="D411" s="146" t="s">
        <v>247</v>
      </c>
      <c r="F411" s="173" t="s">
        <v>231</v>
      </c>
      <c r="H411" s="174">
        <v>0</v>
      </c>
      <c r="L411" s="33"/>
      <c r="M411" s="149"/>
      <c r="T411" s="54"/>
      <c r="AU411" s="18" t="s">
        <v>85</v>
      </c>
    </row>
    <row r="412" spans="2:65" s="1" customFormat="1" ht="11.25">
      <c r="B412" s="33"/>
      <c r="D412" s="146" t="s">
        <v>247</v>
      </c>
      <c r="F412" s="173" t="s">
        <v>232</v>
      </c>
      <c r="H412" s="174">
        <v>104.5</v>
      </c>
      <c r="L412" s="33"/>
      <c r="M412" s="149"/>
      <c r="T412" s="54"/>
      <c r="AU412" s="18" t="s">
        <v>85</v>
      </c>
    </row>
    <row r="413" spans="2:65" s="1" customFormat="1" ht="11.25">
      <c r="B413" s="33"/>
      <c r="D413" s="146" t="s">
        <v>247</v>
      </c>
      <c r="F413" s="173" t="s">
        <v>233</v>
      </c>
      <c r="H413" s="174">
        <v>405.63900000000001</v>
      </c>
      <c r="L413" s="33"/>
      <c r="M413" s="149"/>
      <c r="T413" s="54"/>
      <c r="AU413" s="18" t="s">
        <v>85</v>
      </c>
    </row>
    <row r="414" spans="2:65" s="1" customFormat="1" ht="11.25">
      <c r="B414" s="33"/>
      <c r="D414" s="146" t="s">
        <v>247</v>
      </c>
      <c r="F414" s="173" t="s">
        <v>234</v>
      </c>
      <c r="H414" s="174">
        <v>64.486999999999995</v>
      </c>
      <c r="L414" s="33"/>
      <c r="M414" s="149"/>
      <c r="T414" s="54"/>
      <c r="AU414" s="18" t="s">
        <v>85</v>
      </c>
    </row>
    <row r="415" spans="2:65" s="1" customFormat="1" ht="11.25">
      <c r="B415" s="33"/>
      <c r="D415" s="146" t="s">
        <v>247</v>
      </c>
      <c r="F415" s="173" t="s">
        <v>235</v>
      </c>
      <c r="H415" s="174">
        <v>574.62599999999998</v>
      </c>
      <c r="L415" s="33"/>
      <c r="M415" s="149"/>
      <c r="T415" s="54"/>
      <c r="AU415" s="18" t="s">
        <v>85</v>
      </c>
    </row>
    <row r="416" spans="2:65" s="1" customFormat="1" ht="11.25">
      <c r="B416" s="33"/>
      <c r="D416" s="146" t="s">
        <v>247</v>
      </c>
      <c r="F416" s="172" t="s">
        <v>496</v>
      </c>
      <c r="L416" s="33"/>
      <c r="M416" s="149"/>
      <c r="T416" s="54"/>
      <c r="AU416" s="18" t="s">
        <v>85</v>
      </c>
    </row>
    <row r="417" spans="2:65" s="1" customFormat="1" ht="11.25">
      <c r="B417" s="33"/>
      <c r="D417" s="146" t="s">
        <v>247</v>
      </c>
      <c r="F417" s="173" t="s">
        <v>231</v>
      </c>
      <c r="H417" s="174">
        <v>0</v>
      </c>
      <c r="L417" s="33"/>
      <c r="M417" s="149"/>
      <c r="T417" s="54"/>
      <c r="AU417" s="18" t="s">
        <v>85</v>
      </c>
    </row>
    <row r="418" spans="2:65" s="1" customFormat="1" ht="11.25">
      <c r="B418" s="33"/>
      <c r="D418" s="146" t="s">
        <v>247</v>
      </c>
      <c r="F418" s="173" t="s">
        <v>241</v>
      </c>
      <c r="H418" s="174">
        <v>23.238</v>
      </c>
      <c r="L418" s="33"/>
      <c r="M418" s="149"/>
      <c r="T418" s="54"/>
      <c r="AU418" s="18" t="s">
        <v>85</v>
      </c>
    </row>
    <row r="419" spans="2:65" s="1" customFormat="1" ht="11.25">
      <c r="B419" s="33"/>
      <c r="D419" s="146" t="s">
        <v>247</v>
      </c>
      <c r="F419" s="172" t="s">
        <v>248</v>
      </c>
      <c r="L419" s="33"/>
      <c r="M419" s="149"/>
      <c r="T419" s="54"/>
      <c r="AU419" s="18" t="s">
        <v>85</v>
      </c>
    </row>
    <row r="420" spans="2:65" s="1" customFormat="1" ht="11.25">
      <c r="B420" s="33"/>
      <c r="D420" s="146" t="s">
        <v>247</v>
      </c>
      <c r="F420" s="173" t="s">
        <v>249</v>
      </c>
      <c r="H420" s="174">
        <v>0</v>
      </c>
      <c r="L420" s="33"/>
      <c r="M420" s="149"/>
      <c r="T420" s="54"/>
      <c r="AU420" s="18" t="s">
        <v>85</v>
      </c>
    </row>
    <row r="421" spans="2:65" s="1" customFormat="1" ht="11.25">
      <c r="B421" s="33"/>
      <c r="D421" s="146" t="s">
        <v>247</v>
      </c>
      <c r="F421" s="173" t="s">
        <v>152</v>
      </c>
      <c r="H421" s="174">
        <v>116.05</v>
      </c>
      <c r="L421" s="33"/>
      <c r="M421" s="149"/>
      <c r="T421" s="54"/>
      <c r="AU421" s="18" t="s">
        <v>85</v>
      </c>
    </row>
    <row r="422" spans="2:65" s="1" customFormat="1" ht="11.25">
      <c r="B422" s="33"/>
      <c r="D422" s="146" t="s">
        <v>247</v>
      </c>
      <c r="F422" s="172" t="s">
        <v>497</v>
      </c>
      <c r="L422" s="33"/>
      <c r="M422" s="149"/>
      <c r="T422" s="54"/>
      <c r="AU422" s="18" t="s">
        <v>85</v>
      </c>
    </row>
    <row r="423" spans="2:65" s="1" customFormat="1" ht="11.25">
      <c r="B423" s="33"/>
      <c r="D423" s="146" t="s">
        <v>247</v>
      </c>
      <c r="F423" s="173" t="s">
        <v>396</v>
      </c>
      <c r="H423" s="174">
        <v>0</v>
      </c>
      <c r="L423" s="33"/>
      <c r="M423" s="149"/>
      <c r="T423" s="54"/>
      <c r="AU423" s="18" t="s">
        <v>85</v>
      </c>
    </row>
    <row r="424" spans="2:65" s="1" customFormat="1" ht="11.25">
      <c r="B424" s="33"/>
      <c r="D424" s="146" t="s">
        <v>247</v>
      </c>
      <c r="F424" s="173" t="s">
        <v>397</v>
      </c>
      <c r="H424" s="174">
        <v>259.10300000000001</v>
      </c>
      <c r="L424" s="33"/>
      <c r="M424" s="149"/>
      <c r="T424" s="54"/>
      <c r="AU424" s="18" t="s">
        <v>85</v>
      </c>
    </row>
    <row r="425" spans="2:65" s="1" customFormat="1" ht="24.2" customHeight="1">
      <c r="B425" s="33"/>
      <c r="C425" s="133" t="s">
        <v>498</v>
      </c>
      <c r="D425" s="133" t="s">
        <v>220</v>
      </c>
      <c r="E425" s="134" t="s">
        <v>499</v>
      </c>
      <c r="F425" s="135" t="s">
        <v>500</v>
      </c>
      <c r="G425" s="136" t="s">
        <v>181</v>
      </c>
      <c r="H425" s="137">
        <v>25.530999999999999</v>
      </c>
      <c r="I425" s="138"/>
      <c r="J425" s="139">
        <f>ROUND(I425*H425,2)</f>
        <v>0</v>
      </c>
      <c r="K425" s="135" t="s">
        <v>223</v>
      </c>
      <c r="L425" s="33"/>
      <c r="M425" s="140" t="s">
        <v>19</v>
      </c>
      <c r="N425" s="141" t="s">
        <v>46</v>
      </c>
      <c r="P425" s="142">
        <f>O425*H425</f>
        <v>0</v>
      </c>
      <c r="Q425" s="142">
        <v>0</v>
      </c>
      <c r="R425" s="142">
        <f>Q425*H425</f>
        <v>0</v>
      </c>
      <c r="S425" s="142">
        <v>0</v>
      </c>
      <c r="T425" s="143">
        <f>S425*H425</f>
        <v>0</v>
      </c>
      <c r="AR425" s="144" t="s">
        <v>224</v>
      </c>
      <c r="AT425" s="144" t="s">
        <v>220</v>
      </c>
      <c r="AU425" s="144" t="s">
        <v>85</v>
      </c>
      <c r="AY425" s="18" t="s">
        <v>218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8" t="s">
        <v>83</v>
      </c>
      <c r="BK425" s="145">
        <f>ROUND(I425*H425,2)</f>
        <v>0</v>
      </c>
      <c r="BL425" s="18" t="s">
        <v>224</v>
      </c>
      <c r="BM425" s="144" t="s">
        <v>501</v>
      </c>
    </row>
    <row r="426" spans="2:65" s="1" customFormat="1" ht="19.5">
      <c r="B426" s="33"/>
      <c r="D426" s="146" t="s">
        <v>226</v>
      </c>
      <c r="F426" s="147" t="s">
        <v>500</v>
      </c>
      <c r="I426" s="148"/>
      <c r="L426" s="33"/>
      <c r="M426" s="149"/>
      <c r="T426" s="54"/>
      <c r="AT426" s="18" t="s">
        <v>226</v>
      </c>
      <c r="AU426" s="18" t="s">
        <v>85</v>
      </c>
    </row>
    <row r="427" spans="2:65" s="1" customFormat="1" ht="11.25">
      <c r="B427" s="33"/>
      <c r="D427" s="150" t="s">
        <v>228</v>
      </c>
      <c r="F427" s="151" t="s">
        <v>502</v>
      </c>
      <c r="I427" s="148"/>
      <c r="L427" s="33"/>
      <c r="M427" s="149"/>
      <c r="T427" s="54"/>
      <c r="AT427" s="18" t="s">
        <v>228</v>
      </c>
      <c r="AU427" s="18" t="s">
        <v>85</v>
      </c>
    </row>
    <row r="428" spans="2:65" s="13" customFormat="1" ht="11.25">
      <c r="B428" s="158"/>
      <c r="D428" s="146" t="s">
        <v>230</v>
      </c>
      <c r="E428" s="159" t="s">
        <v>19</v>
      </c>
      <c r="F428" s="160" t="s">
        <v>503</v>
      </c>
      <c r="H428" s="161">
        <v>25.530999999999999</v>
      </c>
      <c r="I428" s="162"/>
      <c r="L428" s="158"/>
      <c r="M428" s="163"/>
      <c r="T428" s="164"/>
      <c r="AT428" s="159" t="s">
        <v>230</v>
      </c>
      <c r="AU428" s="159" t="s">
        <v>85</v>
      </c>
      <c r="AV428" s="13" t="s">
        <v>85</v>
      </c>
      <c r="AW428" s="13" t="s">
        <v>36</v>
      </c>
      <c r="AX428" s="13" t="s">
        <v>83</v>
      </c>
      <c r="AY428" s="159" t="s">
        <v>218</v>
      </c>
    </row>
    <row r="429" spans="2:65" s="1" customFormat="1" ht="11.25">
      <c r="B429" s="33"/>
      <c r="D429" s="146" t="s">
        <v>247</v>
      </c>
      <c r="F429" s="172" t="s">
        <v>248</v>
      </c>
      <c r="L429" s="33"/>
      <c r="M429" s="149"/>
      <c r="T429" s="54"/>
      <c r="AU429" s="18" t="s">
        <v>85</v>
      </c>
    </row>
    <row r="430" spans="2:65" s="1" customFormat="1" ht="11.25">
      <c r="B430" s="33"/>
      <c r="D430" s="146" t="s">
        <v>247</v>
      </c>
      <c r="F430" s="173" t="s">
        <v>249</v>
      </c>
      <c r="H430" s="174">
        <v>0</v>
      </c>
      <c r="L430" s="33"/>
      <c r="M430" s="149"/>
      <c r="T430" s="54"/>
      <c r="AU430" s="18" t="s">
        <v>85</v>
      </c>
    </row>
    <row r="431" spans="2:65" s="1" customFormat="1" ht="11.25">
      <c r="B431" s="33"/>
      <c r="D431" s="146" t="s">
        <v>247</v>
      </c>
      <c r="F431" s="173" t="s">
        <v>152</v>
      </c>
      <c r="H431" s="174">
        <v>116.05</v>
      </c>
      <c r="L431" s="33"/>
      <c r="M431" s="149"/>
      <c r="T431" s="54"/>
      <c r="AU431" s="18" t="s">
        <v>85</v>
      </c>
    </row>
    <row r="432" spans="2:65" s="1" customFormat="1" ht="16.5" customHeight="1">
      <c r="B432" s="33"/>
      <c r="C432" s="133" t="s">
        <v>504</v>
      </c>
      <c r="D432" s="133" t="s">
        <v>220</v>
      </c>
      <c r="E432" s="134" t="s">
        <v>505</v>
      </c>
      <c r="F432" s="135" t="s">
        <v>506</v>
      </c>
      <c r="G432" s="136" t="s">
        <v>181</v>
      </c>
      <c r="H432" s="137">
        <v>0.751</v>
      </c>
      <c r="I432" s="138"/>
      <c r="J432" s="139">
        <f>ROUND(I432*H432,2)</f>
        <v>0</v>
      </c>
      <c r="K432" s="135" t="s">
        <v>19</v>
      </c>
      <c r="L432" s="33"/>
      <c r="M432" s="140" t="s">
        <v>19</v>
      </c>
      <c r="N432" s="141" t="s">
        <v>46</v>
      </c>
      <c r="P432" s="142">
        <f>O432*H432</f>
        <v>0</v>
      </c>
      <c r="Q432" s="142">
        <v>0</v>
      </c>
      <c r="R432" s="142">
        <f>Q432*H432</f>
        <v>0</v>
      </c>
      <c r="S432" s="142">
        <v>0</v>
      </c>
      <c r="T432" s="143">
        <f>S432*H432</f>
        <v>0</v>
      </c>
      <c r="AR432" s="144" t="s">
        <v>224</v>
      </c>
      <c r="AT432" s="144" t="s">
        <v>220</v>
      </c>
      <c r="AU432" s="144" t="s">
        <v>85</v>
      </c>
      <c r="AY432" s="18" t="s">
        <v>218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8" t="s">
        <v>83</v>
      </c>
      <c r="BK432" s="145">
        <f>ROUND(I432*H432,2)</f>
        <v>0</v>
      </c>
      <c r="BL432" s="18" t="s">
        <v>224</v>
      </c>
      <c r="BM432" s="144" t="s">
        <v>507</v>
      </c>
    </row>
    <row r="433" spans="2:65" s="1" customFormat="1" ht="11.25">
      <c r="B433" s="33"/>
      <c r="D433" s="146" t="s">
        <v>226</v>
      </c>
      <c r="F433" s="147" t="s">
        <v>506</v>
      </c>
      <c r="I433" s="148"/>
      <c r="L433" s="33"/>
      <c r="M433" s="149"/>
      <c r="T433" s="54"/>
      <c r="AT433" s="18" t="s">
        <v>226</v>
      </c>
      <c r="AU433" s="18" t="s">
        <v>85</v>
      </c>
    </row>
    <row r="434" spans="2:65" s="13" customFormat="1" ht="11.25">
      <c r="B434" s="158"/>
      <c r="D434" s="146" t="s">
        <v>230</v>
      </c>
      <c r="E434" s="159" t="s">
        <v>19</v>
      </c>
      <c r="F434" s="160" t="s">
        <v>179</v>
      </c>
      <c r="H434" s="161">
        <v>0.751</v>
      </c>
      <c r="I434" s="162"/>
      <c r="L434" s="158"/>
      <c r="M434" s="163"/>
      <c r="T434" s="164"/>
      <c r="AT434" s="159" t="s">
        <v>230</v>
      </c>
      <c r="AU434" s="159" t="s">
        <v>85</v>
      </c>
      <c r="AV434" s="13" t="s">
        <v>85</v>
      </c>
      <c r="AW434" s="13" t="s">
        <v>36</v>
      </c>
      <c r="AX434" s="13" t="s">
        <v>83</v>
      </c>
      <c r="AY434" s="159" t="s">
        <v>218</v>
      </c>
    </row>
    <row r="435" spans="2:65" s="1" customFormat="1" ht="11.25">
      <c r="B435" s="33"/>
      <c r="D435" s="146" t="s">
        <v>247</v>
      </c>
      <c r="F435" s="172" t="s">
        <v>450</v>
      </c>
      <c r="L435" s="33"/>
      <c r="M435" s="149"/>
      <c r="T435" s="54"/>
      <c r="AU435" s="18" t="s">
        <v>85</v>
      </c>
    </row>
    <row r="436" spans="2:65" s="1" customFormat="1" ht="11.25">
      <c r="B436" s="33"/>
      <c r="D436" s="146" t="s">
        <v>247</v>
      </c>
      <c r="F436" s="173" t="s">
        <v>451</v>
      </c>
      <c r="H436" s="174">
        <v>0.39900000000000002</v>
      </c>
      <c r="L436" s="33"/>
      <c r="M436" s="149"/>
      <c r="T436" s="54"/>
      <c r="AU436" s="18" t="s">
        <v>85</v>
      </c>
    </row>
    <row r="437" spans="2:65" s="1" customFormat="1" ht="11.25">
      <c r="B437" s="33"/>
      <c r="D437" s="146" t="s">
        <v>247</v>
      </c>
      <c r="F437" s="173" t="s">
        <v>452</v>
      </c>
      <c r="H437" s="174">
        <v>0.35199999999999998</v>
      </c>
      <c r="L437" s="33"/>
      <c r="M437" s="149"/>
      <c r="T437" s="54"/>
      <c r="AU437" s="18" t="s">
        <v>85</v>
      </c>
    </row>
    <row r="438" spans="2:65" s="1" customFormat="1" ht="11.25">
      <c r="B438" s="33"/>
      <c r="D438" s="146" t="s">
        <v>247</v>
      </c>
      <c r="F438" s="173" t="s">
        <v>235</v>
      </c>
      <c r="H438" s="174">
        <v>0.751</v>
      </c>
      <c r="L438" s="33"/>
      <c r="M438" s="149"/>
      <c r="T438" s="54"/>
      <c r="AU438" s="18" t="s">
        <v>85</v>
      </c>
    </row>
    <row r="439" spans="2:65" s="11" customFormat="1" ht="22.9" customHeight="1">
      <c r="B439" s="121"/>
      <c r="D439" s="122" t="s">
        <v>74</v>
      </c>
      <c r="E439" s="131" t="s">
        <v>508</v>
      </c>
      <c r="F439" s="131" t="s">
        <v>509</v>
      </c>
      <c r="I439" s="124"/>
      <c r="J439" s="132">
        <f>BK439</f>
        <v>0</v>
      </c>
      <c r="L439" s="121"/>
      <c r="M439" s="126"/>
      <c r="P439" s="127">
        <f>SUM(P440:P442)</f>
        <v>0</v>
      </c>
      <c r="R439" s="127">
        <f>SUM(R440:R442)</f>
        <v>0</v>
      </c>
      <c r="T439" s="128">
        <f>SUM(T440:T442)</f>
        <v>0</v>
      </c>
      <c r="AR439" s="122" t="s">
        <v>83</v>
      </c>
      <c r="AT439" s="129" t="s">
        <v>74</v>
      </c>
      <c r="AU439" s="129" t="s">
        <v>83</v>
      </c>
      <c r="AY439" s="122" t="s">
        <v>218</v>
      </c>
      <c r="BK439" s="130">
        <f>SUM(BK440:BK442)</f>
        <v>0</v>
      </c>
    </row>
    <row r="440" spans="2:65" s="1" customFormat="1" ht="16.5" customHeight="1">
      <c r="B440" s="33"/>
      <c r="C440" s="133" t="s">
        <v>510</v>
      </c>
      <c r="D440" s="133" t="s">
        <v>220</v>
      </c>
      <c r="E440" s="134" t="s">
        <v>511</v>
      </c>
      <c r="F440" s="135" t="s">
        <v>512</v>
      </c>
      <c r="G440" s="136" t="s">
        <v>181</v>
      </c>
      <c r="H440" s="137">
        <v>0.23599999999999999</v>
      </c>
      <c r="I440" s="138"/>
      <c r="J440" s="139">
        <f>ROUND(I440*H440,2)</f>
        <v>0</v>
      </c>
      <c r="K440" s="135" t="s">
        <v>223</v>
      </c>
      <c r="L440" s="33"/>
      <c r="M440" s="140" t="s">
        <v>19</v>
      </c>
      <c r="N440" s="141" t="s">
        <v>46</v>
      </c>
      <c r="P440" s="142">
        <f>O440*H440</f>
        <v>0</v>
      </c>
      <c r="Q440" s="142">
        <v>0</v>
      </c>
      <c r="R440" s="142">
        <f>Q440*H440</f>
        <v>0</v>
      </c>
      <c r="S440" s="142">
        <v>0</v>
      </c>
      <c r="T440" s="143">
        <f>S440*H440</f>
        <v>0</v>
      </c>
      <c r="AR440" s="144" t="s">
        <v>224</v>
      </c>
      <c r="AT440" s="144" t="s">
        <v>220</v>
      </c>
      <c r="AU440" s="144" t="s">
        <v>85</v>
      </c>
      <c r="AY440" s="18" t="s">
        <v>218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8" t="s">
        <v>83</v>
      </c>
      <c r="BK440" s="145">
        <f>ROUND(I440*H440,2)</f>
        <v>0</v>
      </c>
      <c r="BL440" s="18" t="s">
        <v>224</v>
      </c>
      <c r="BM440" s="144" t="s">
        <v>513</v>
      </c>
    </row>
    <row r="441" spans="2:65" s="1" customFormat="1" ht="11.25">
      <c r="B441" s="33"/>
      <c r="D441" s="146" t="s">
        <v>226</v>
      </c>
      <c r="F441" s="147" t="s">
        <v>514</v>
      </c>
      <c r="I441" s="148"/>
      <c r="L441" s="33"/>
      <c r="M441" s="149"/>
      <c r="T441" s="54"/>
      <c r="AT441" s="18" t="s">
        <v>226</v>
      </c>
      <c r="AU441" s="18" t="s">
        <v>85</v>
      </c>
    </row>
    <row r="442" spans="2:65" s="1" customFormat="1" ht="11.25">
      <c r="B442" s="33"/>
      <c r="D442" s="150" t="s">
        <v>228</v>
      </c>
      <c r="F442" s="151" t="s">
        <v>515</v>
      </c>
      <c r="I442" s="148"/>
      <c r="L442" s="33"/>
      <c r="M442" s="149"/>
      <c r="T442" s="54"/>
      <c r="AT442" s="18" t="s">
        <v>228</v>
      </c>
      <c r="AU442" s="18" t="s">
        <v>85</v>
      </c>
    </row>
    <row r="443" spans="2:65" s="11" customFormat="1" ht="25.9" customHeight="1">
      <c r="B443" s="121"/>
      <c r="D443" s="122" t="s">
        <v>74</v>
      </c>
      <c r="E443" s="123" t="s">
        <v>516</v>
      </c>
      <c r="F443" s="123" t="s">
        <v>517</v>
      </c>
      <c r="I443" s="124"/>
      <c r="J443" s="125">
        <f>BK443</f>
        <v>0</v>
      </c>
      <c r="L443" s="121"/>
      <c r="M443" s="126"/>
      <c r="P443" s="127">
        <f>P444</f>
        <v>0</v>
      </c>
      <c r="R443" s="127">
        <f>R444</f>
        <v>0</v>
      </c>
      <c r="T443" s="128">
        <f>T444</f>
        <v>0.35244000000000003</v>
      </c>
      <c r="AR443" s="122" t="s">
        <v>85</v>
      </c>
      <c r="AT443" s="129" t="s">
        <v>74</v>
      </c>
      <c r="AU443" s="129" t="s">
        <v>75</v>
      </c>
      <c r="AY443" s="122" t="s">
        <v>218</v>
      </c>
      <c r="BK443" s="130">
        <f>BK444</f>
        <v>0</v>
      </c>
    </row>
    <row r="444" spans="2:65" s="11" customFormat="1" ht="22.9" customHeight="1">
      <c r="B444" s="121"/>
      <c r="D444" s="122" t="s">
        <v>74</v>
      </c>
      <c r="E444" s="131" t="s">
        <v>518</v>
      </c>
      <c r="F444" s="131" t="s">
        <v>519</v>
      </c>
      <c r="I444" s="124"/>
      <c r="J444" s="132">
        <f>BK444</f>
        <v>0</v>
      </c>
      <c r="L444" s="121"/>
      <c r="M444" s="126"/>
      <c r="P444" s="127">
        <f>SUM(P445:P450)</f>
        <v>0</v>
      </c>
      <c r="R444" s="127">
        <f>SUM(R445:R450)</f>
        <v>0</v>
      </c>
      <c r="T444" s="128">
        <f>SUM(T445:T450)</f>
        <v>0.35244000000000003</v>
      </c>
      <c r="AR444" s="122" t="s">
        <v>85</v>
      </c>
      <c r="AT444" s="129" t="s">
        <v>74</v>
      </c>
      <c r="AU444" s="129" t="s">
        <v>83</v>
      </c>
      <c r="AY444" s="122" t="s">
        <v>218</v>
      </c>
      <c r="BK444" s="130">
        <f>SUM(BK445:BK450)</f>
        <v>0</v>
      </c>
    </row>
    <row r="445" spans="2:65" s="1" customFormat="1" ht="16.5" customHeight="1">
      <c r="B445" s="33"/>
      <c r="C445" s="133" t="s">
        <v>520</v>
      </c>
      <c r="D445" s="133" t="s">
        <v>220</v>
      </c>
      <c r="E445" s="134" t="s">
        <v>521</v>
      </c>
      <c r="F445" s="135" t="s">
        <v>522</v>
      </c>
      <c r="G445" s="136" t="s">
        <v>161</v>
      </c>
      <c r="H445" s="137">
        <v>352.44</v>
      </c>
      <c r="I445" s="138"/>
      <c r="J445" s="139">
        <f>ROUND(I445*H445,2)</f>
        <v>0</v>
      </c>
      <c r="K445" s="135" t="s">
        <v>223</v>
      </c>
      <c r="L445" s="33"/>
      <c r="M445" s="140" t="s">
        <v>19</v>
      </c>
      <c r="N445" s="141" t="s">
        <v>46</v>
      </c>
      <c r="P445" s="142">
        <f>O445*H445</f>
        <v>0</v>
      </c>
      <c r="Q445" s="142">
        <v>0</v>
      </c>
      <c r="R445" s="142">
        <f>Q445*H445</f>
        <v>0</v>
      </c>
      <c r="S445" s="142">
        <v>1E-3</v>
      </c>
      <c r="T445" s="143">
        <f>S445*H445</f>
        <v>0.35244000000000003</v>
      </c>
      <c r="AR445" s="144" t="s">
        <v>375</v>
      </c>
      <c r="AT445" s="144" t="s">
        <v>220</v>
      </c>
      <c r="AU445" s="144" t="s">
        <v>85</v>
      </c>
      <c r="AY445" s="18" t="s">
        <v>218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8" t="s">
        <v>83</v>
      </c>
      <c r="BK445" s="145">
        <f>ROUND(I445*H445,2)</f>
        <v>0</v>
      </c>
      <c r="BL445" s="18" t="s">
        <v>375</v>
      </c>
      <c r="BM445" s="144" t="s">
        <v>523</v>
      </c>
    </row>
    <row r="446" spans="2:65" s="1" customFormat="1" ht="11.25">
      <c r="B446" s="33"/>
      <c r="D446" s="146" t="s">
        <v>226</v>
      </c>
      <c r="F446" s="147" t="s">
        <v>524</v>
      </c>
      <c r="I446" s="148"/>
      <c r="L446" s="33"/>
      <c r="M446" s="149"/>
      <c r="T446" s="54"/>
      <c r="AT446" s="18" t="s">
        <v>226</v>
      </c>
      <c r="AU446" s="18" t="s">
        <v>85</v>
      </c>
    </row>
    <row r="447" spans="2:65" s="1" customFormat="1" ht="11.25">
      <c r="B447" s="33"/>
      <c r="D447" s="150" t="s">
        <v>228</v>
      </c>
      <c r="F447" s="151" t="s">
        <v>525</v>
      </c>
      <c r="I447" s="148"/>
      <c r="L447" s="33"/>
      <c r="M447" s="149"/>
      <c r="T447" s="54"/>
      <c r="AT447" s="18" t="s">
        <v>228</v>
      </c>
      <c r="AU447" s="18" t="s">
        <v>85</v>
      </c>
    </row>
    <row r="448" spans="2:65" s="12" customFormat="1" ht="11.25">
      <c r="B448" s="152"/>
      <c r="D448" s="146" t="s">
        <v>230</v>
      </c>
      <c r="E448" s="153" t="s">
        <v>19</v>
      </c>
      <c r="F448" s="154" t="s">
        <v>460</v>
      </c>
      <c r="H448" s="153" t="s">
        <v>19</v>
      </c>
      <c r="I448" s="155"/>
      <c r="L448" s="152"/>
      <c r="M448" s="156"/>
      <c r="T448" s="157"/>
      <c r="AT448" s="153" t="s">
        <v>230</v>
      </c>
      <c r="AU448" s="153" t="s">
        <v>85</v>
      </c>
      <c r="AV448" s="12" t="s">
        <v>83</v>
      </c>
      <c r="AW448" s="12" t="s">
        <v>36</v>
      </c>
      <c r="AX448" s="12" t="s">
        <v>75</v>
      </c>
      <c r="AY448" s="153" t="s">
        <v>218</v>
      </c>
    </row>
    <row r="449" spans="2:51" s="13" customFormat="1" ht="11.25">
      <c r="B449" s="158"/>
      <c r="D449" s="146" t="s">
        <v>230</v>
      </c>
      <c r="E449" s="159" t="s">
        <v>19</v>
      </c>
      <c r="F449" s="160" t="s">
        <v>461</v>
      </c>
      <c r="H449" s="161">
        <v>352.44</v>
      </c>
      <c r="I449" s="162"/>
      <c r="L449" s="158"/>
      <c r="M449" s="163"/>
      <c r="T449" s="164"/>
      <c r="AT449" s="159" t="s">
        <v>230</v>
      </c>
      <c r="AU449" s="159" t="s">
        <v>85</v>
      </c>
      <c r="AV449" s="13" t="s">
        <v>85</v>
      </c>
      <c r="AW449" s="13" t="s">
        <v>36</v>
      </c>
      <c r="AX449" s="13" t="s">
        <v>75</v>
      </c>
      <c r="AY449" s="159" t="s">
        <v>218</v>
      </c>
    </row>
    <row r="450" spans="2:51" s="14" customFormat="1" ht="11.25">
      <c r="B450" s="165"/>
      <c r="D450" s="146" t="s">
        <v>230</v>
      </c>
      <c r="E450" s="166" t="s">
        <v>159</v>
      </c>
      <c r="F450" s="167" t="s">
        <v>235</v>
      </c>
      <c r="H450" s="168">
        <v>352.44</v>
      </c>
      <c r="I450" s="169"/>
      <c r="L450" s="165"/>
      <c r="M450" s="176"/>
      <c r="N450" s="177"/>
      <c r="O450" s="177"/>
      <c r="P450" s="177"/>
      <c r="Q450" s="177"/>
      <c r="R450" s="177"/>
      <c r="S450" s="177"/>
      <c r="T450" s="178"/>
      <c r="AT450" s="166" t="s">
        <v>230</v>
      </c>
      <c r="AU450" s="166" t="s">
        <v>85</v>
      </c>
      <c r="AV450" s="14" t="s">
        <v>224</v>
      </c>
      <c r="AW450" s="14" t="s">
        <v>36</v>
      </c>
      <c r="AX450" s="14" t="s">
        <v>83</v>
      </c>
      <c r="AY450" s="166" t="s">
        <v>218</v>
      </c>
    </row>
    <row r="451" spans="2:51" s="1" customFormat="1" ht="6.95" customHeight="1">
      <c r="B451" s="42"/>
      <c r="C451" s="43"/>
      <c r="D451" s="43"/>
      <c r="E451" s="43"/>
      <c r="F451" s="43"/>
      <c r="G451" s="43"/>
      <c r="H451" s="43"/>
      <c r="I451" s="43"/>
      <c r="J451" s="43"/>
      <c r="K451" s="43"/>
      <c r="L451" s="33"/>
    </row>
  </sheetData>
  <sheetProtection algorithmName="SHA-512" hashValue="hjQq5qjGzpLZ+jh0JwhdIPuq5uDI98lLklbZQVdnB7zndjaR6AGDlpiMPzwe24OkLoSun5YLv0854dqlN4IOCA==" saltValue="5cW/eycOmqWJ6zbTjvJw2OoUwm5+kFo6c8cfYMLtrp8CYge+F1HXlLcV9PjoPtfICktr0NnKcVzW8cAKPldXlg==" spinCount="100000" sheet="1" objects="1" scenarios="1" formatColumns="0" formatRows="0" autoFilter="0"/>
  <autoFilter ref="C86:K450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100" r:id="rId2" xr:uid="{00000000-0004-0000-0100-000001000000}"/>
    <hyperlink ref="F105" r:id="rId3" xr:uid="{00000000-0004-0000-0100-000002000000}"/>
    <hyperlink ref="F112" r:id="rId4" xr:uid="{00000000-0004-0000-0100-000003000000}"/>
    <hyperlink ref="F117" r:id="rId5" xr:uid="{00000000-0004-0000-0100-000004000000}"/>
    <hyperlink ref="F122" r:id="rId6" xr:uid="{00000000-0004-0000-0100-000005000000}"/>
    <hyperlink ref="F129" r:id="rId7" xr:uid="{00000000-0004-0000-0100-000006000000}"/>
    <hyperlink ref="F157" r:id="rId8" xr:uid="{00000000-0004-0000-0100-000007000000}"/>
    <hyperlink ref="F163" r:id="rId9" xr:uid="{00000000-0004-0000-0100-000008000000}"/>
    <hyperlink ref="F180" r:id="rId10" xr:uid="{00000000-0004-0000-0100-000009000000}"/>
    <hyperlink ref="F233" r:id="rId11" xr:uid="{00000000-0004-0000-0100-00000A000000}"/>
    <hyperlink ref="F243" r:id="rId12" xr:uid="{00000000-0004-0000-0100-00000B000000}"/>
    <hyperlink ref="F259" r:id="rId13" xr:uid="{00000000-0004-0000-0100-00000C000000}"/>
    <hyperlink ref="F269" r:id="rId14" xr:uid="{00000000-0004-0000-0100-00000D000000}"/>
    <hyperlink ref="F284" r:id="rId15" xr:uid="{00000000-0004-0000-0100-00000E000000}"/>
    <hyperlink ref="F299" r:id="rId16" xr:uid="{00000000-0004-0000-0100-00000F000000}"/>
    <hyperlink ref="F305" r:id="rId17" xr:uid="{00000000-0004-0000-0100-000010000000}"/>
    <hyperlink ref="F332" r:id="rId18" xr:uid="{00000000-0004-0000-0100-000011000000}"/>
    <hyperlink ref="F339" r:id="rId19" xr:uid="{00000000-0004-0000-0100-000012000000}"/>
    <hyperlink ref="F367" r:id="rId20" xr:uid="{00000000-0004-0000-0100-000013000000}"/>
    <hyperlink ref="F370" r:id="rId21" xr:uid="{00000000-0004-0000-0100-000014000000}"/>
    <hyperlink ref="F374" r:id="rId22" xr:uid="{00000000-0004-0000-0100-000015000000}"/>
    <hyperlink ref="F404" r:id="rId23" xr:uid="{00000000-0004-0000-0100-000016000000}"/>
    <hyperlink ref="F427" r:id="rId24" xr:uid="{00000000-0004-0000-0100-000017000000}"/>
    <hyperlink ref="F442" r:id="rId25" xr:uid="{00000000-0004-0000-0100-000018000000}"/>
    <hyperlink ref="F447" r:id="rId26" xr:uid="{00000000-0004-0000-0100-000019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7"/>
  <headerFooter>
    <oddFooter>&amp;CStrana &amp;P z &amp;N</oddFooter>
  </headerFooter>
  <drawing r:id="rId28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1:H116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3903</v>
      </c>
      <c r="H4" s="21"/>
    </row>
    <row r="5" spans="2:8" ht="12" customHeight="1">
      <c r="B5" s="21"/>
      <c r="C5" s="25" t="s">
        <v>13</v>
      </c>
      <c r="D5" s="310" t="s">
        <v>14</v>
      </c>
      <c r="E5" s="306"/>
      <c r="F5" s="306"/>
      <c r="H5" s="21"/>
    </row>
    <row r="6" spans="2:8" ht="36.950000000000003" customHeight="1">
      <c r="B6" s="21"/>
      <c r="C6" s="27" t="s">
        <v>16</v>
      </c>
      <c r="D6" s="307" t="s">
        <v>17</v>
      </c>
      <c r="E6" s="306"/>
      <c r="F6" s="306"/>
      <c r="H6" s="21"/>
    </row>
    <row r="7" spans="2:8" ht="16.5" customHeight="1">
      <c r="B7" s="21"/>
      <c r="C7" s="28" t="s">
        <v>23</v>
      </c>
      <c r="D7" s="50">
        <f>'Rekapitulace stavby'!AN8</f>
        <v>45461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13"/>
      <c r="C9" s="114" t="s">
        <v>56</v>
      </c>
      <c r="D9" s="115" t="s">
        <v>57</v>
      </c>
      <c r="E9" s="115" t="s">
        <v>205</v>
      </c>
      <c r="F9" s="116" t="s">
        <v>3904</v>
      </c>
      <c r="H9" s="113"/>
    </row>
    <row r="10" spans="2:8" s="1" customFormat="1" ht="26.45" customHeight="1">
      <c r="B10" s="33"/>
      <c r="C10" s="201" t="s">
        <v>3905</v>
      </c>
      <c r="D10" s="201" t="s">
        <v>81</v>
      </c>
      <c r="H10" s="33"/>
    </row>
    <row r="11" spans="2:8" s="1" customFormat="1" ht="16.899999999999999" customHeight="1">
      <c r="B11" s="33"/>
      <c r="C11" s="202" t="s">
        <v>145</v>
      </c>
      <c r="D11" s="203" t="s">
        <v>146</v>
      </c>
      <c r="E11" s="204" t="s">
        <v>147</v>
      </c>
      <c r="F11" s="205">
        <v>259.10300000000001</v>
      </c>
      <c r="H11" s="33"/>
    </row>
    <row r="12" spans="2:8" s="1" customFormat="1" ht="16.899999999999999" customHeight="1">
      <c r="B12" s="33"/>
      <c r="C12" s="206" t="s">
        <v>19</v>
      </c>
      <c r="D12" s="206" t="s">
        <v>396</v>
      </c>
      <c r="E12" s="18" t="s">
        <v>19</v>
      </c>
      <c r="F12" s="207">
        <v>0</v>
      </c>
      <c r="H12" s="33"/>
    </row>
    <row r="13" spans="2:8" s="1" customFormat="1" ht="16.899999999999999" customHeight="1">
      <c r="B13" s="33"/>
      <c r="C13" s="206" t="s">
        <v>145</v>
      </c>
      <c r="D13" s="206" t="s">
        <v>397</v>
      </c>
      <c r="E13" s="18" t="s">
        <v>19</v>
      </c>
      <c r="F13" s="207">
        <v>259.10300000000001</v>
      </c>
      <c r="H13" s="33"/>
    </row>
    <row r="14" spans="2:8" s="1" customFormat="1" ht="16.899999999999999" customHeight="1">
      <c r="B14" s="33"/>
      <c r="C14" s="208" t="s">
        <v>3906</v>
      </c>
      <c r="H14" s="33"/>
    </row>
    <row r="15" spans="2:8" s="1" customFormat="1" ht="16.899999999999999" customHeight="1">
      <c r="B15" s="33"/>
      <c r="C15" s="206" t="s">
        <v>392</v>
      </c>
      <c r="D15" s="206" t="s">
        <v>393</v>
      </c>
      <c r="E15" s="18" t="s">
        <v>147</v>
      </c>
      <c r="F15" s="207">
        <v>259.10300000000001</v>
      </c>
      <c r="H15" s="33"/>
    </row>
    <row r="16" spans="2:8" s="1" customFormat="1" ht="16.899999999999999" customHeight="1">
      <c r="B16" s="33"/>
      <c r="C16" s="206" t="s">
        <v>488</v>
      </c>
      <c r="D16" s="206" t="s">
        <v>358</v>
      </c>
      <c r="E16" s="18" t="s">
        <v>181</v>
      </c>
      <c r="F16" s="207">
        <v>1061.123</v>
      </c>
      <c r="H16" s="33"/>
    </row>
    <row r="17" spans="2:8" s="1" customFormat="1" ht="16.899999999999999" customHeight="1">
      <c r="B17" s="33"/>
      <c r="C17" s="202" t="s">
        <v>149</v>
      </c>
      <c r="D17" s="203" t="s">
        <v>150</v>
      </c>
      <c r="E17" s="204" t="s">
        <v>151</v>
      </c>
      <c r="F17" s="205">
        <v>116.05</v>
      </c>
      <c r="H17" s="33"/>
    </row>
    <row r="18" spans="2:8" s="1" customFormat="1" ht="16.899999999999999" customHeight="1">
      <c r="B18" s="33"/>
      <c r="C18" s="206" t="s">
        <v>19</v>
      </c>
      <c r="D18" s="206" t="s">
        <v>249</v>
      </c>
      <c r="E18" s="18" t="s">
        <v>19</v>
      </c>
      <c r="F18" s="207">
        <v>0</v>
      </c>
      <c r="H18" s="33"/>
    </row>
    <row r="19" spans="2:8" s="1" customFormat="1" ht="16.899999999999999" customHeight="1">
      <c r="B19" s="33"/>
      <c r="C19" s="206" t="s">
        <v>149</v>
      </c>
      <c r="D19" s="206" t="s">
        <v>152</v>
      </c>
      <c r="E19" s="18" t="s">
        <v>19</v>
      </c>
      <c r="F19" s="207">
        <v>116.05</v>
      </c>
      <c r="H19" s="33"/>
    </row>
    <row r="20" spans="2:8" s="1" customFormat="1" ht="16.899999999999999" customHeight="1">
      <c r="B20" s="33"/>
      <c r="C20" s="208" t="s">
        <v>3906</v>
      </c>
      <c r="H20" s="33"/>
    </row>
    <row r="21" spans="2:8" s="1" customFormat="1" ht="16.899999999999999" customHeight="1">
      <c r="B21" s="33"/>
      <c r="C21" s="206" t="s">
        <v>250</v>
      </c>
      <c r="D21" s="206" t="s">
        <v>251</v>
      </c>
      <c r="E21" s="18" t="s">
        <v>151</v>
      </c>
      <c r="F21" s="207">
        <v>116.05</v>
      </c>
      <c r="H21" s="33"/>
    </row>
    <row r="22" spans="2:8" s="1" customFormat="1" ht="16.899999999999999" customHeight="1">
      <c r="B22" s="33"/>
      <c r="C22" s="206" t="s">
        <v>242</v>
      </c>
      <c r="D22" s="206" t="s">
        <v>243</v>
      </c>
      <c r="E22" s="18" t="s">
        <v>151</v>
      </c>
      <c r="F22" s="207">
        <v>116.05</v>
      </c>
      <c r="H22" s="33"/>
    </row>
    <row r="23" spans="2:8" s="1" customFormat="1" ht="16.899999999999999" customHeight="1">
      <c r="B23" s="33"/>
      <c r="C23" s="206" t="s">
        <v>488</v>
      </c>
      <c r="D23" s="206" t="s">
        <v>358</v>
      </c>
      <c r="E23" s="18" t="s">
        <v>181</v>
      </c>
      <c r="F23" s="207">
        <v>1061.123</v>
      </c>
      <c r="H23" s="33"/>
    </row>
    <row r="24" spans="2:8" s="1" customFormat="1" ht="16.899999999999999" customHeight="1">
      <c r="B24" s="33"/>
      <c r="C24" s="206" t="s">
        <v>499</v>
      </c>
      <c r="D24" s="206" t="s">
        <v>500</v>
      </c>
      <c r="E24" s="18" t="s">
        <v>181</v>
      </c>
      <c r="F24" s="207">
        <v>25.530999999999999</v>
      </c>
      <c r="H24" s="33"/>
    </row>
    <row r="25" spans="2:8" s="1" customFormat="1" ht="16.899999999999999" customHeight="1">
      <c r="B25" s="33"/>
      <c r="C25" s="202" t="s">
        <v>154</v>
      </c>
      <c r="D25" s="203" t="s">
        <v>154</v>
      </c>
      <c r="E25" s="204" t="s">
        <v>147</v>
      </c>
      <c r="F25" s="205">
        <v>155.88999999999999</v>
      </c>
      <c r="H25" s="33"/>
    </row>
    <row r="26" spans="2:8" s="1" customFormat="1" ht="16.899999999999999" customHeight="1">
      <c r="B26" s="33"/>
      <c r="C26" s="206" t="s">
        <v>19</v>
      </c>
      <c r="D26" s="206" t="s">
        <v>278</v>
      </c>
      <c r="E26" s="18" t="s">
        <v>19</v>
      </c>
      <c r="F26" s="207">
        <v>0</v>
      </c>
      <c r="H26" s="33"/>
    </row>
    <row r="27" spans="2:8" s="1" customFormat="1" ht="16.899999999999999" customHeight="1">
      <c r="B27" s="33"/>
      <c r="C27" s="206" t="s">
        <v>19</v>
      </c>
      <c r="D27" s="206" t="s">
        <v>403</v>
      </c>
      <c r="E27" s="18" t="s">
        <v>19</v>
      </c>
      <c r="F27" s="207">
        <v>0</v>
      </c>
      <c r="H27" s="33"/>
    </row>
    <row r="28" spans="2:8" s="1" customFormat="1" ht="16.899999999999999" customHeight="1">
      <c r="B28" s="33"/>
      <c r="C28" s="206" t="s">
        <v>19</v>
      </c>
      <c r="D28" s="206" t="s">
        <v>404</v>
      </c>
      <c r="E28" s="18" t="s">
        <v>19</v>
      </c>
      <c r="F28" s="207">
        <v>87.63</v>
      </c>
      <c r="H28" s="33"/>
    </row>
    <row r="29" spans="2:8" s="1" customFormat="1" ht="16.899999999999999" customHeight="1">
      <c r="B29" s="33"/>
      <c r="C29" s="206" t="s">
        <v>19</v>
      </c>
      <c r="D29" s="206" t="s">
        <v>405</v>
      </c>
      <c r="E29" s="18" t="s">
        <v>19</v>
      </c>
      <c r="F29" s="207">
        <v>12.785</v>
      </c>
      <c r="H29" s="33"/>
    </row>
    <row r="30" spans="2:8" s="1" customFormat="1" ht="16.899999999999999" customHeight="1">
      <c r="B30" s="33"/>
      <c r="C30" s="206" t="s">
        <v>19</v>
      </c>
      <c r="D30" s="206" t="s">
        <v>406</v>
      </c>
      <c r="E30" s="18" t="s">
        <v>19</v>
      </c>
      <c r="F30" s="207">
        <v>10.912000000000001</v>
      </c>
      <c r="H30" s="33"/>
    </row>
    <row r="31" spans="2:8" s="1" customFormat="1" ht="16.899999999999999" customHeight="1">
      <c r="B31" s="33"/>
      <c r="C31" s="206" t="s">
        <v>19</v>
      </c>
      <c r="D31" s="206" t="s">
        <v>407</v>
      </c>
      <c r="E31" s="18" t="s">
        <v>19</v>
      </c>
      <c r="F31" s="207">
        <v>12.4</v>
      </c>
      <c r="H31" s="33"/>
    </row>
    <row r="32" spans="2:8" s="1" customFormat="1" ht="16.899999999999999" customHeight="1">
      <c r="B32" s="33"/>
      <c r="C32" s="206" t="s">
        <v>19</v>
      </c>
      <c r="D32" s="206" t="s">
        <v>408</v>
      </c>
      <c r="E32" s="18" t="s">
        <v>19</v>
      </c>
      <c r="F32" s="207">
        <v>0.18</v>
      </c>
      <c r="H32" s="33"/>
    </row>
    <row r="33" spans="2:8" s="1" customFormat="1" ht="16.899999999999999" customHeight="1">
      <c r="B33" s="33"/>
      <c r="C33" s="206" t="s">
        <v>19</v>
      </c>
      <c r="D33" s="206" t="s">
        <v>409</v>
      </c>
      <c r="E33" s="18" t="s">
        <v>19</v>
      </c>
      <c r="F33" s="207">
        <v>2.1080000000000001</v>
      </c>
      <c r="H33" s="33"/>
    </row>
    <row r="34" spans="2:8" s="1" customFormat="1" ht="16.899999999999999" customHeight="1">
      <c r="B34" s="33"/>
      <c r="C34" s="206" t="s">
        <v>19</v>
      </c>
      <c r="D34" s="206" t="s">
        <v>410</v>
      </c>
      <c r="E34" s="18" t="s">
        <v>19</v>
      </c>
      <c r="F34" s="207">
        <v>0</v>
      </c>
      <c r="H34" s="33"/>
    </row>
    <row r="35" spans="2:8" s="1" customFormat="1" ht="16.899999999999999" customHeight="1">
      <c r="B35" s="33"/>
      <c r="C35" s="206" t="s">
        <v>19</v>
      </c>
      <c r="D35" s="206" t="s">
        <v>411</v>
      </c>
      <c r="E35" s="18" t="s">
        <v>19</v>
      </c>
      <c r="F35" s="207">
        <v>7.6</v>
      </c>
      <c r="H35" s="33"/>
    </row>
    <row r="36" spans="2:8" s="1" customFormat="1" ht="16.899999999999999" customHeight="1">
      <c r="B36" s="33"/>
      <c r="C36" s="206" t="s">
        <v>19</v>
      </c>
      <c r="D36" s="206" t="s">
        <v>412</v>
      </c>
      <c r="E36" s="18" t="s">
        <v>19</v>
      </c>
      <c r="F36" s="207">
        <v>16.875</v>
      </c>
      <c r="H36" s="33"/>
    </row>
    <row r="37" spans="2:8" s="1" customFormat="1" ht="16.899999999999999" customHeight="1">
      <c r="B37" s="33"/>
      <c r="C37" s="206" t="s">
        <v>19</v>
      </c>
      <c r="D37" s="206" t="s">
        <v>413</v>
      </c>
      <c r="E37" s="18" t="s">
        <v>19</v>
      </c>
      <c r="F37" s="207">
        <v>1.9</v>
      </c>
      <c r="H37" s="33"/>
    </row>
    <row r="38" spans="2:8" s="1" customFormat="1" ht="16.899999999999999" customHeight="1">
      <c r="B38" s="33"/>
      <c r="C38" s="206" t="s">
        <v>19</v>
      </c>
      <c r="D38" s="206" t="s">
        <v>414</v>
      </c>
      <c r="E38" s="18" t="s">
        <v>19</v>
      </c>
      <c r="F38" s="207">
        <v>0</v>
      </c>
      <c r="H38" s="33"/>
    </row>
    <row r="39" spans="2:8" s="1" customFormat="1" ht="16.899999999999999" customHeight="1">
      <c r="B39" s="33"/>
      <c r="C39" s="206" t="s">
        <v>19</v>
      </c>
      <c r="D39" s="206" t="s">
        <v>415</v>
      </c>
      <c r="E39" s="18" t="s">
        <v>19</v>
      </c>
      <c r="F39" s="207">
        <v>3.5</v>
      </c>
      <c r="H39" s="33"/>
    </row>
    <row r="40" spans="2:8" s="1" customFormat="1" ht="16.899999999999999" customHeight="1">
      <c r="B40" s="33"/>
      <c r="C40" s="206" t="s">
        <v>154</v>
      </c>
      <c r="D40" s="206" t="s">
        <v>235</v>
      </c>
      <c r="E40" s="18" t="s">
        <v>19</v>
      </c>
      <c r="F40" s="207">
        <v>155.88999999999999</v>
      </c>
      <c r="H40" s="33"/>
    </row>
    <row r="41" spans="2:8" s="1" customFormat="1" ht="16.899999999999999" customHeight="1">
      <c r="B41" s="33"/>
      <c r="C41" s="208" t="s">
        <v>3906</v>
      </c>
      <c r="H41" s="33"/>
    </row>
    <row r="42" spans="2:8" s="1" customFormat="1" ht="16.899999999999999" customHeight="1">
      <c r="B42" s="33"/>
      <c r="C42" s="206" t="s">
        <v>399</v>
      </c>
      <c r="D42" s="206" t="s">
        <v>400</v>
      </c>
      <c r="E42" s="18" t="s">
        <v>147</v>
      </c>
      <c r="F42" s="207">
        <v>155.88999999999999</v>
      </c>
      <c r="H42" s="33"/>
    </row>
    <row r="43" spans="2:8" s="1" customFormat="1" ht="16.899999999999999" customHeight="1">
      <c r="B43" s="33"/>
      <c r="C43" s="206" t="s">
        <v>476</v>
      </c>
      <c r="D43" s="206" t="s">
        <v>477</v>
      </c>
      <c r="E43" s="18" t="s">
        <v>181</v>
      </c>
      <c r="F43" s="207">
        <v>435.74099999999999</v>
      </c>
      <c r="H43" s="33"/>
    </row>
    <row r="44" spans="2:8" s="1" customFormat="1" ht="16.899999999999999" customHeight="1">
      <c r="B44" s="33"/>
      <c r="C44" s="202" t="s">
        <v>156</v>
      </c>
      <c r="D44" s="203" t="s">
        <v>156</v>
      </c>
      <c r="E44" s="204" t="s">
        <v>157</v>
      </c>
      <c r="F44" s="205">
        <v>14.3</v>
      </c>
      <c r="H44" s="33"/>
    </row>
    <row r="45" spans="2:8" s="1" customFormat="1" ht="16.899999999999999" customHeight="1">
      <c r="B45" s="33"/>
      <c r="C45" s="206" t="s">
        <v>19</v>
      </c>
      <c r="D45" s="206" t="s">
        <v>381</v>
      </c>
      <c r="E45" s="18" t="s">
        <v>19</v>
      </c>
      <c r="F45" s="207">
        <v>0</v>
      </c>
      <c r="H45" s="33"/>
    </row>
    <row r="46" spans="2:8" s="1" customFormat="1" ht="16.899999999999999" customHeight="1">
      <c r="B46" s="33"/>
      <c r="C46" s="206" t="s">
        <v>19</v>
      </c>
      <c r="D46" s="206" t="s">
        <v>158</v>
      </c>
      <c r="E46" s="18" t="s">
        <v>19</v>
      </c>
      <c r="F46" s="207">
        <v>14.3</v>
      </c>
      <c r="H46" s="33"/>
    </row>
    <row r="47" spans="2:8" s="1" customFormat="1" ht="16.899999999999999" customHeight="1">
      <c r="B47" s="33"/>
      <c r="C47" s="206" t="s">
        <v>156</v>
      </c>
      <c r="D47" s="206" t="s">
        <v>235</v>
      </c>
      <c r="E47" s="18" t="s">
        <v>19</v>
      </c>
      <c r="F47" s="207">
        <v>14.3</v>
      </c>
      <c r="H47" s="33"/>
    </row>
    <row r="48" spans="2:8" s="1" customFormat="1" ht="16.899999999999999" customHeight="1">
      <c r="B48" s="33"/>
      <c r="C48" s="208" t="s">
        <v>3906</v>
      </c>
      <c r="H48" s="33"/>
    </row>
    <row r="49" spans="2:8" s="1" customFormat="1" ht="16.899999999999999" customHeight="1">
      <c r="B49" s="33"/>
      <c r="C49" s="206" t="s">
        <v>376</v>
      </c>
      <c r="D49" s="206" t="s">
        <v>377</v>
      </c>
      <c r="E49" s="18" t="s">
        <v>157</v>
      </c>
      <c r="F49" s="207">
        <v>14.3</v>
      </c>
      <c r="H49" s="33"/>
    </row>
    <row r="50" spans="2:8" s="1" customFormat="1" ht="16.899999999999999" customHeight="1">
      <c r="B50" s="33"/>
      <c r="C50" s="206" t="s">
        <v>476</v>
      </c>
      <c r="D50" s="206" t="s">
        <v>477</v>
      </c>
      <c r="E50" s="18" t="s">
        <v>181</v>
      </c>
      <c r="F50" s="207">
        <v>435.74099999999999</v>
      </c>
      <c r="H50" s="33"/>
    </row>
    <row r="51" spans="2:8" s="1" customFormat="1" ht="16.899999999999999" customHeight="1">
      <c r="B51" s="33"/>
      <c r="C51" s="202" t="s">
        <v>159</v>
      </c>
      <c r="D51" s="203" t="s">
        <v>160</v>
      </c>
      <c r="E51" s="204" t="s">
        <v>161</v>
      </c>
      <c r="F51" s="205">
        <v>352.44</v>
      </c>
      <c r="H51" s="33"/>
    </row>
    <row r="52" spans="2:8" s="1" customFormat="1" ht="16.899999999999999" customHeight="1">
      <c r="B52" s="33"/>
      <c r="C52" s="206" t="s">
        <v>19</v>
      </c>
      <c r="D52" s="206" t="s">
        <v>460</v>
      </c>
      <c r="E52" s="18" t="s">
        <v>19</v>
      </c>
      <c r="F52" s="207">
        <v>0</v>
      </c>
      <c r="H52" s="33"/>
    </row>
    <row r="53" spans="2:8" s="1" customFormat="1" ht="16.899999999999999" customHeight="1">
      <c r="B53" s="33"/>
      <c r="C53" s="206" t="s">
        <v>19</v>
      </c>
      <c r="D53" s="206" t="s">
        <v>461</v>
      </c>
      <c r="E53" s="18" t="s">
        <v>19</v>
      </c>
      <c r="F53" s="207">
        <v>352.44</v>
      </c>
      <c r="H53" s="33"/>
    </row>
    <row r="54" spans="2:8" s="1" customFormat="1" ht="16.899999999999999" customHeight="1">
      <c r="B54" s="33"/>
      <c r="C54" s="206" t="s">
        <v>159</v>
      </c>
      <c r="D54" s="206" t="s">
        <v>235</v>
      </c>
      <c r="E54" s="18" t="s">
        <v>19</v>
      </c>
      <c r="F54" s="207">
        <v>352.44</v>
      </c>
      <c r="H54" s="33"/>
    </row>
    <row r="55" spans="2:8" s="1" customFormat="1" ht="16.899999999999999" customHeight="1">
      <c r="B55" s="33"/>
      <c r="C55" s="208" t="s">
        <v>3906</v>
      </c>
      <c r="H55" s="33"/>
    </row>
    <row r="56" spans="2:8" s="1" customFormat="1" ht="16.899999999999999" customHeight="1">
      <c r="B56" s="33"/>
      <c r="C56" s="206" t="s">
        <v>521</v>
      </c>
      <c r="D56" s="206" t="s">
        <v>522</v>
      </c>
      <c r="E56" s="18" t="s">
        <v>161</v>
      </c>
      <c r="F56" s="207">
        <v>352.44</v>
      </c>
      <c r="H56" s="33"/>
    </row>
    <row r="57" spans="2:8" s="1" customFormat="1" ht="16.899999999999999" customHeight="1">
      <c r="B57" s="33"/>
      <c r="C57" s="206" t="s">
        <v>454</v>
      </c>
      <c r="D57" s="206" t="s">
        <v>455</v>
      </c>
      <c r="E57" s="18" t="s">
        <v>181</v>
      </c>
      <c r="F57" s="207">
        <v>0.751</v>
      </c>
      <c r="H57" s="33"/>
    </row>
    <row r="58" spans="2:8" s="1" customFormat="1" ht="16.899999999999999" customHeight="1">
      <c r="B58" s="33"/>
      <c r="C58" s="202" t="s">
        <v>163</v>
      </c>
      <c r="D58" s="203" t="s">
        <v>164</v>
      </c>
      <c r="E58" s="204" t="s">
        <v>157</v>
      </c>
      <c r="F58" s="205">
        <v>99.7</v>
      </c>
      <c r="H58" s="33"/>
    </row>
    <row r="59" spans="2:8" s="1" customFormat="1" ht="16.899999999999999" customHeight="1">
      <c r="B59" s="33"/>
      <c r="C59" s="206" t="s">
        <v>19</v>
      </c>
      <c r="D59" s="206" t="s">
        <v>422</v>
      </c>
      <c r="E59" s="18" t="s">
        <v>19</v>
      </c>
      <c r="F59" s="207">
        <v>0</v>
      </c>
      <c r="H59" s="33"/>
    </row>
    <row r="60" spans="2:8" s="1" customFormat="1" ht="16.899999999999999" customHeight="1">
      <c r="B60" s="33"/>
      <c r="C60" s="206" t="s">
        <v>163</v>
      </c>
      <c r="D60" s="206" t="s">
        <v>423</v>
      </c>
      <c r="E60" s="18" t="s">
        <v>19</v>
      </c>
      <c r="F60" s="207">
        <v>99.7</v>
      </c>
      <c r="H60" s="33"/>
    </row>
    <row r="61" spans="2:8" s="1" customFormat="1" ht="16.899999999999999" customHeight="1">
      <c r="B61" s="33"/>
      <c r="C61" s="208" t="s">
        <v>3906</v>
      </c>
      <c r="H61" s="33"/>
    </row>
    <row r="62" spans="2:8" s="1" customFormat="1" ht="16.899999999999999" customHeight="1">
      <c r="B62" s="33"/>
      <c r="C62" s="206" t="s">
        <v>417</v>
      </c>
      <c r="D62" s="206" t="s">
        <v>418</v>
      </c>
      <c r="E62" s="18" t="s">
        <v>157</v>
      </c>
      <c r="F62" s="207">
        <v>99.7</v>
      </c>
      <c r="H62" s="33"/>
    </row>
    <row r="63" spans="2:8" s="1" customFormat="1" ht="16.899999999999999" customHeight="1">
      <c r="B63" s="33"/>
      <c r="C63" s="206" t="s">
        <v>454</v>
      </c>
      <c r="D63" s="206" t="s">
        <v>455</v>
      </c>
      <c r="E63" s="18" t="s">
        <v>181</v>
      </c>
      <c r="F63" s="207">
        <v>0.751</v>
      </c>
      <c r="H63" s="33"/>
    </row>
    <row r="64" spans="2:8" s="1" customFormat="1" ht="16.899999999999999" customHeight="1">
      <c r="B64" s="33"/>
      <c r="C64" s="202" t="s">
        <v>167</v>
      </c>
      <c r="D64" s="203" t="s">
        <v>168</v>
      </c>
      <c r="E64" s="204" t="s">
        <v>151</v>
      </c>
      <c r="F64" s="205">
        <v>574.62599999999998</v>
      </c>
      <c r="H64" s="33"/>
    </row>
    <row r="65" spans="2:8" s="1" customFormat="1" ht="16.899999999999999" customHeight="1">
      <c r="B65" s="33"/>
      <c r="C65" s="206" t="s">
        <v>19</v>
      </c>
      <c r="D65" s="206" t="s">
        <v>231</v>
      </c>
      <c r="E65" s="18" t="s">
        <v>19</v>
      </c>
      <c r="F65" s="207">
        <v>0</v>
      </c>
      <c r="H65" s="33"/>
    </row>
    <row r="66" spans="2:8" s="1" customFormat="1" ht="16.899999999999999" customHeight="1">
      <c r="B66" s="33"/>
      <c r="C66" s="206" t="s">
        <v>19</v>
      </c>
      <c r="D66" s="206" t="s">
        <v>232</v>
      </c>
      <c r="E66" s="18" t="s">
        <v>19</v>
      </c>
      <c r="F66" s="207">
        <v>104.5</v>
      </c>
      <c r="H66" s="33"/>
    </row>
    <row r="67" spans="2:8" s="1" customFormat="1" ht="16.899999999999999" customHeight="1">
      <c r="B67" s="33"/>
      <c r="C67" s="206" t="s">
        <v>19</v>
      </c>
      <c r="D67" s="206" t="s">
        <v>233</v>
      </c>
      <c r="E67" s="18" t="s">
        <v>19</v>
      </c>
      <c r="F67" s="207">
        <v>405.63900000000001</v>
      </c>
      <c r="H67" s="33"/>
    </row>
    <row r="68" spans="2:8" s="1" customFormat="1" ht="16.899999999999999" customHeight="1">
      <c r="B68" s="33"/>
      <c r="C68" s="206" t="s">
        <v>19</v>
      </c>
      <c r="D68" s="206" t="s">
        <v>234</v>
      </c>
      <c r="E68" s="18" t="s">
        <v>19</v>
      </c>
      <c r="F68" s="207">
        <v>64.486999999999995</v>
      </c>
      <c r="H68" s="33"/>
    </row>
    <row r="69" spans="2:8" s="1" customFormat="1" ht="16.899999999999999" customHeight="1">
      <c r="B69" s="33"/>
      <c r="C69" s="206" t="s">
        <v>167</v>
      </c>
      <c r="D69" s="206" t="s">
        <v>235</v>
      </c>
      <c r="E69" s="18" t="s">
        <v>19</v>
      </c>
      <c r="F69" s="207">
        <v>574.62599999999998</v>
      </c>
      <c r="H69" s="33"/>
    </row>
    <row r="70" spans="2:8" s="1" customFormat="1" ht="16.899999999999999" customHeight="1">
      <c r="B70" s="33"/>
      <c r="C70" s="208" t="s">
        <v>3906</v>
      </c>
      <c r="H70" s="33"/>
    </row>
    <row r="71" spans="2:8" s="1" customFormat="1" ht="16.899999999999999" customHeight="1">
      <c r="B71" s="33"/>
      <c r="C71" s="206" t="s">
        <v>221</v>
      </c>
      <c r="D71" s="206" t="s">
        <v>222</v>
      </c>
      <c r="E71" s="18" t="s">
        <v>151</v>
      </c>
      <c r="F71" s="207">
        <v>574.62599999999998</v>
      </c>
      <c r="H71" s="33"/>
    </row>
    <row r="72" spans="2:8" s="1" customFormat="1" ht="16.899999999999999" customHeight="1">
      <c r="B72" s="33"/>
      <c r="C72" s="206" t="s">
        <v>488</v>
      </c>
      <c r="D72" s="206" t="s">
        <v>358</v>
      </c>
      <c r="E72" s="18" t="s">
        <v>181</v>
      </c>
      <c r="F72" s="207">
        <v>1061.123</v>
      </c>
      <c r="H72" s="33"/>
    </row>
    <row r="73" spans="2:8" s="1" customFormat="1" ht="16.899999999999999" customHeight="1">
      <c r="B73" s="33"/>
      <c r="C73" s="202" t="s">
        <v>171</v>
      </c>
      <c r="D73" s="203" t="s">
        <v>172</v>
      </c>
      <c r="E73" s="204" t="s">
        <v>151</v>
      </c>
      <c r="F73" s="205">
        <v>23.238</v>
      </c>
      <c r="H73" s="33"/>
    </row>
    <row r="74" spans="2:8" s="1" customFormat="1" ht="16.899999999999999" customHeight="1">
      <c r="B74" s="33"/>
      <c r="C74" s="206" t="s">
        <v>19</v>
      </c>
      <c r="D74" s="206" t="s">
        <v>231</v>
      </c>
      <c r="E74" s="18" t="s">
        <v>19</v>
      </c>
      <c r="F74" s="207">
        <v>0</v>
      </c>
      <c r="H74" s="33"/>
    </row>
    <row r="75" spans="2:8" s="1" customFormat="1" ht="16.899999999999999" customHeight="1">
      <c r="B75" s="33"/>
      <c r="C75" s="206" t="s">
        <v>171</v>
      </c>
      <c r="D75" s="206" t="s">
        <v>241</v>
      </c>
      <c r="E75" s="18" t="s">
        <v>19</v>
      </c>
      <c r="F75" s="207">
        <v>23.238</v>
      </c>
      <c r="H75" s="33"/>
    </row>
    <row r="76" spans="2:8" s="1" customFormat="1" ht="16.899999999999999" customHeight="1">
      <c r="B76" s="33"/>
      <c r="C76" s="208" t="s">
        <v>3906</v>
      </c>
      <c r="H76" s="33"/>
    </row>
    <row r="77" spans="2:8" s="1" customFormat="1" ht="16.899999999999999" customHeight="1">
      <c r="B77" s="33"/>
      <c r="C77" s="206" t="s">
        <v>236</v>
      </c>
      <c r="D77" s="206" t="s">
        <v>237</v>
      </c>
      <c r="E77" s="18" t="s">
        <v>151</v>
      </c>
      <c r="F77" s="207">
        <v>23.238</v>
      </c>
      <c r="H77" s="33"/>
    </row>
    <row r="78" spans="2:8" s="1" customFormat="1" ht="16.899999999999999" customHeight="1">
      <c r="B78" s="33"/>
      <c r="C78" s="206" t="s">
        <v>488</v>
      </c>
      <c r="D78" s="206" t="s">
        <v>358</v>
      </c>
      <c r="E78" s="18" t="s">
        <v>181</v>
      </c>
      <c r="F78" s="207">
        <v>1061.123</v>
      </c>
      <c r="H78" s="33"/>
    </row>
    <row r="79" spans="2:8" s="1" customFormat="1" ht="16.899999999999999" customHeight="1">
      <c r="B79" s="33"/>
      <c r="C79" s="202" t="s">
        <v>174</v>
      </c>
      <c r="D79" s="203" t="s">
        <v>175</v>
      </c>
      <c r="E79" s="204" t="s">
        <v>157</v>
      </c>
      <c r="F79" s="205">
        <v>126.1</v>
      </c>
      <c r="H79" s="33"/>
    </row>
    <row r="80" spans="2:8" s="1" customFormat="1" ht="16.899999999999999" customHeight="1">
      <c r="B80" s="33"/>
      <c r="C80" s="206" t="s">
        <v>19</v>
      </c>
      <c r="D80" s="206" t="s">
        <v>231</v>
      </c>
      <c r="E80" s="18" t="s">
        <v>19</v>
      </c>
      <c r="F80" s="207">
        <v>0</v>
      </c>
      <c r="H80" s="33"/>
    </row>
    <row r="81" spans="2:8" s="1" customFormat="1" ht="16.899999999999999" customHeight="1">
      <c r="B81" s="33"/>
      <c r="C81" s="206" t="s">
        <v>174</v>
      </c>
      <c r="D81" s="206" t="s">
        <v>261</v>
      </c>
      <c r="E81" s="18" t="s">
        <v>19</v>
      </c>
      <c r="F81" s="207">
        <v>126.1</v>
      </c>
      <c r="H81" s="33"/>
    </row>
    <row r="82" spans="2:8" s="1" customFormat="1" ht="16.899999999999999" customHeight="1">
      <c r="B82" s="33"/>
      <c r="C82" s="208" t="s">
        <v>3906</v>
      </c>
      <c r="H82" s="33"/>
    </row>
    <row r="83" spans="2:8" s="1" customFormat="1" ht="16.899999999999999" customHeight="1">
      <c r="B83" s="33"/>
      <c r="C83" s="206" t="s">
        <v>256</v>
      </c>
      <c r="D83" s="206" t="s">
        <v>257</v>
      </c>
      <c r="E83" s="18" t="s">
        <v>157</v>
      </c>
      <c r="F83" s="207">
        <v>126.1</v>
      </c>
      <c r="H83" s="33"/>
    </row>
    <row r="84" spans="2:8" s="1" customFormat="1" ht="16.899999999999999" customHeight="1">
      <c r="B84" s="33"/>
      <c r="C84" s="206" t="s">
        <v>476</v>
      </c>
      <c r="D84" s="206" t="s">
        <v>477</v>
      </c>
      <c r="E84" s="18" t="s">
        <v>181</v>
      </c>
      <c r="F84" s="207">
        <v>435.74099999999999</v>
      </c>
      <c r="H84" s="33"/>
    </row>
    <row r="85" spans="2:8" s="1" customFormat="1" ht="16.899999999999999" customHeight="1">
      <c r="B85" s="33"/>
      <c r="C85" s="202" t="s">
        <v>177</v>
      </c>
      <c r="D85" s="203" t="s">
        <v>177</v>
      </c>
      <c r="E85" s="204" t="s">
        <v>147</v>
      </c>
      <c r="F85" s="205">
        <v>4544.3289999999997</v>
      </c>
      <c r="H85" s="33"/>
    </row>
    <row r="86" spans="2:8" s="1" customFormat="1" ht="16.899999999999999" customHeight="1">
      <c r="B86" s="33"/>
      <c r="C86" s="206" t="s">
        <v>19</v>
      </c>
      <c r="D86" s="206" t="s">
        <v>332</v>
      </c>
      <c r="E86" s="18" t="s">
        <v>19</v>
      </c>
      <c r="F86" s="207">
        <v>0</v>
      </c>
      <c r="H86" s="33"/>
    </row>
    <row r="87" spans="2:8" s="1" customFormat="1" ht="16.899999999999999" customHeight="1">
      <c r="B87" s="33"/>
      <c r="C87" s="206" t="s">
        <v>19</v>
      </c>
      <c r="D87" s="206" t="s">
        <v>333</v>
      </c>
      <c r="E87" s="18" t="s">
        <v>19</v>
      </c>
      <c r="F87" s="207">
        <v>5152.7870000000003</v>
      </c>
      <c r="H87" s="33"/>
    </row>
    <row r="88" spans="2:8" s="1" customFormat="1" ht="16.899999999999999" customHeight="1">
      <c r="B88" s="33"/>
      <c r="C88" s="206" t="s">
        <v>19</v>
      </c>
      <c r="D88" s="206" t="s">
        <v>334</v>
      </c>
      <c r="E88" s="18" t="s">
        <v>19</v>
      </c>
      <c r="F88" s="207">
        <v>-695.44500000000005</v>
      </c>
      <c r="H88" s="33"/>
    </row>
    <row r="89" spans="2:8" s="1" customFormat="1" ht="16.899999999999999" customHeight="1">
      <c r="B89" s="33"/>
      <c r="C89" s="206" t="s">
        <v>19</v>
      </c>
      <c r="D89" s="206" t="s">
        <v>335</v>
      </c>
      <c r="E89" s="18" t="s">
        <v>19</v>
      </c>
      <c r="F89" s="207">
        <v>86.986999999999995</v>
      </c>
      <c r="H89" s="33"/>
    </row>
    <row r="90" spans="2:8" s="1" customFormat="1" ht="16.899999999999999" customHeight="1">
      <c r="B90" s="33"/>
      <c r="C90" s="206" t="s">
        <v>177</v>
      </c>
      <c r="D90" s="206" t="s">
        <v>235</v>
      </c>
      <c r="E90" s="18" t="s">
        <v>19</v>
      </c>
      <c r="F90" s="207">
        <v>4544.3289999999997</v>
      </c>
      <c r="H90" s="33"/>
    </row>
    <row r="91" spans="2:8" s="1" customFormat="1" ht="16.899999999999999" customHeight="1">
      <c r="B91" s="33"/>
      <c r="C91" s="208" t="s">
        <v>3906</v>
      </c>
      <c r="H91" s="33"/>
    </row>
    <row r="92" spans="2:8" s="1" customFormat="1" ht="16.899999999999999" customHeight="1">
      <c r="B92" s="33"/>
      <c r="C92" s="206" t="s">
        <v>327</v>
      </c>
      <c r="D92" s="206" t="s">
        <v>328</v>
      </c>
      <c r="E92" s="18" t="s">
        <v>147</v>
      </c>
      <c r="F92" s="207">
        <v>4544.3289999999997</v>
      </c>
      <c r="H92" s="33"/>
    </row>
    <row r="93" spans="2:8" s="1" customFormat="1" ht="16.899999999999999" customHeight="1">
      <c r="B93" s="33"/>
      <c r="C93" s="206" t="s">
        <v>340</v>
      </c>
      <c r="D93" s="206" t="s">
        <v>341</v>
      </c>
      <c r="E93" s="18" t="s">
        <v>147</v>
      </c>
      <c r="F93" s="207">
        <v>36354.631999999998</v>
      </c>
      <c r="H93" s="33"/>
    </row>
    <row r="94" spans="2:8" s="1" customFormat="1" ht="16.899999999999999" customHeight="1">
      <c r="B94" s="33"/>
      <c r="C94" s="206" t="s">
        <v>355</v>
      </c>
      <c r="D94" s="206" t="s">
        <v>356</v>
      </c>
      <c r="E94" s="18" t="s">
        <v>181</v>
      </c>
      <c r="F94" s="207">
        <v>7952.576</v>
      </c>
      <c r="H94" s="33"/>
    </row>
    <row r="95" spans="2:8" s="1" customFormat="1" ht="16.899999999999999" customHeight="1">
      <c r="B95" s="33"/>
      <c r="C95" s="202" t="s">
        <v>179</v>
      </c>
      <c r="D95" s="203" t="s">
        <v>180</v>
      </c>
      <c r="E95" s="204" t="s">
        <v>181</v>
      </c>
      <c r="F95" s="205">
        <v>0.751</v>
      </c>
      <c r="H95" s="33"/>
    </row>
    <row r="96" spans="2:8" s="1" customFormat="1" ht="16.899999999999999" customHeight="1">
      <c r="B96" s="33"/>
      <c r="C96" s="206" t="s">
        <v>19</v>
      </c>
      <c r="D96" s="206" t="s">
        <v>451</v>
      </c>
      <c r="E96" s="18" t="s">
        <v>19</v>
      </c>
      <c r="F96" s="207">
        <v>0.39900000000000002</v>
      </c>
      <c r="H96" s="33"/>
    </row>
    <row r="97" spans="2:8" s="1" customFormat="1" ht="16.899999999999999" customHeight="1">
      <c r="B97" s="33"/>
      <c r="C97" s="206" t="s">
        <v>19</v>
      </c>
      <c r="D97" s="206" t="s">
        <v>452</v>
      </c>
      <c r="E97" s="18" t="s">
        <v>19</v>
      </c>
      <c r="F97" s="207">
        <v>0.35199999999999998</v>
      </c>
      <c r="H97" s="33"/>
    </row>
    <row r="98" spans="2:8" s="1" customFormat="1" ht="16.899999999999999" customHeight="1">
      <c r="B98" s="33"/>
      <c r="C98" s="206" t="s">
        <v>179</v>
      </c>
      <c r="D98" s="206" t="s">
        <v>235</v>
      </c>
      <c r="E98" s="18" t="s">
        <v>19</v>
      </c>
      <c r="F98" s="207">
        <v>0.751</v>
      </c>
      <c r="H98" s="33"/>
    </row>
    <row r="99" spans="2:8" s="1" customFormat="1" ht="16.899999999999999" customHeight="1">
      <c r="B99" s="33"/>
      <c r="C99" s="208" t="s">
        <v>3906</v>
      </c>
      <c r="H99" s="33"/>
    </row>
    <row r="100" spans="2:8" s="1" customFormat="1" ht="16.899999999999999" customHeight="1">
      <c r="B100" s="33"/>
      <c r="C100" s="206" t="s">
        <v>454</v>
      </c>
      <c r="D100" s="206" t="s">
        <v>455</v>
      </c>
      <c r="E100" s="18" t="s">
        <v>181</v>
      </c>
      <c r="F100" s="207">
        <v>0.751</v>
      </c>
      <c r="H100" s="33"/>
    </row>
    <row r="101" spans="2:8" s="1" customFormat="1" ht="16.899999999999999" customHeight="1">
      <c r="B101" s="33"/>
      <c r="C101" s="206" t="s">
        <v>446</v>
      </c>
      <c r="D101" s="206" t="s">
        <v>447</v>
      </c>
      <c r="E101" s="18" t="s">
        <v>161</v>
      </c>
      <c r="F101" s="207">
        <v>751</v>
      </c>
      <c r="H101" s="33"/>
    </row>
    <row r="102" spans="2:8" s="1" customFormat="1" ht="16.899999999999999" customHeight="1">
      <c r="B102" s="33"/>
      <c r="C102" s="206" t="s">
        <v>505</v>
      </c>
      <c r="D102" s="206" t="s">
        <v>506</v>
      </c>
      <c r="E102" s="18" t="s">
        <v>181</v>
      </c>
      <c r="F102" s="207">
        <v>0.751</v>
      </c>
      <c r="H102" s="33"/>
    </row>
    <row r="103" spans="2:8" s="1" customFormat="1" ht="16.899999999999999" customHeight="1">
      <c r="B103" s="33"/>
      <c r="C103" s="202" t="s">
        <v>183</v>
      </c>
      <c r="D103" s="203" t="s">
        <v>183</v>
      </c>
      <c r="E103" s="204" t="s">
        <v>151</v>
      </c>
      <c r="F103" s="205">
        <v>525.85</v>
      </c>
      <c r="H103" s="33"/>
    </row>
    <row r="104" spans="2:8" s="1" customFormat="1" ht="16.899999999999999" customHeight="1">
      <c r="B104" s="33"/>
      <c r="C104" s="206" t="s">
        <v>19</v>
      </c>
      <c r="D104" s="206" t="s">
        <v>231</v>
      </c>
      <c r="E104" s="18" t="s">
        <v>19</v>
      </c>
      <c r="F104" s="207">
        <v>0</v>
      </c>
      <c r="H104" s="33"/>
    </row>
    <row r="105" spans="2:8" s="1" customFormat="1" ht="16.899999999999999" customHeight="1">
      <c r="B105" s="33"/>
      <c r="C105" s="206" t="s">
        <v>19</v>
      </c>
      <c r="D105" s="206" t="s">
        <v>268</v>
      </c>
      <c r="E105" s="18" t="s">
        <v>19</v>
      </c>
      <c r="F105" s="207">
        <v>406.84</v>
      </c>
      <c r="H105" s="33"/>
    </row>
    <row r="106" spans="2:8" s="1" customFormat="1" ht="16.899999999999999" customHeight="1">
      <c r="B106" s="33"/>
      <c r="C106" s="206" t="s">
        <v>19</v>
      </c>
      <c r="D106" s="206" t="s">
        <v>269</v>
      </c>
      <c r="E106" s="18" t="s">
        <v>19</v>
      </c>
      <c r="F106" s="207">
        <v>119.01</v>
      </c>
      <c r="H106" s="33"/>
    </row>
    <row r="107" spans="2:8" s="1" customFormat="1" ht="16.899999999999999" customHeight="1">
      <c r="B107" s="33"/>
      <c r="C107" s="206" t="s">
        <v>183</v>
      </c>
      <c r="D107" s="206" t="s">
        <v>235</v>
      </c>
      <c r="E107" s="18" t="s">
        <v>19</v>
      </c>
      <c r="F107" s="207">
        <v>525.85</v>
      </c>
      <c r="H107" s="33"/>
    </row>
    <row r="108" spans="2:8" s="1" customFormat="1" ht="16.899999999999999" customHeight="1">
      <c r="B108" s="33"/>
      <c r="C108" s="208" t="s">
        <v>3906</v>
      </c>
      <c r="H108" s="33"/>
    </row>
    <row r="109" spans="2:8" s="1" customFormat="1" ht="16.899999999999999" customHeight="1">
      <c r="B109" s="33"/>
      <c r="C109" s="206" t="s">
        <v>263</v>
      </c>
      <c r="D109" s="206" t="s">
        <v>264</v>
      </c>
      <c r="E109" s="18" t="s">
        <v>151</v>
      </c>
      <c r="F109" s="207">
        <v>525.85</v>
      </c>
      <c r="H109" s="33"/>
    </row>
    <row r="110" spans="2:8" s="1" customFormat="1" ht="16.899999999999999" customHeight="1">
      <c r="B110" s="33"/>
      <c r="C110" s="206" t="s">
        <v>327</v>
      </c>
      <c r="D110" s="206" t="s">
        <v>328</v>
      </c>
      <c r="E110" s="18" t="s">
        <v>147</v>
      </c>
      <c r="F110" s="207">
        <v>4544.3289999999997</v>
      </c>
      <c r="H110" s="33"/>
    </row>
    <row r="111" spans="2:8" s="1" customFormat="1" ht="16.899999999999999" customHeight="1">
      <c r="B111" s="33"/>
      <c r="C111" s="202" t="s">
        <v>185</v>
      </c>
      <c r="D111" s="203" t="s">
        <v>185</v>
      </c>
      <c r="E111" s="204" t="s">
        <v>147</v>
      </c>
      <c r="F111" s="205">
        <v>5068.4930000000004</v>
      </c>
      <c r="H111" s="33"/>
    </row>
    <row r="112" spans="2:8" s="1" customFormat="1" ht="16.899999999999999" customHeight="1">
      <c r="B112" s="33"/>
      <c r="C112" s="206" t="s">
        <v>19</v>
      </c>
      <c r="D112" s="206" t="s">
        <v>278</v>
      </c>
      <c r="E112" s="18" t="s">
        <v>19</v>
      </c>
      <c r="F112" s="207">
        <v>0</v>
      </c>
      <c r="H112" s="33"/>
    </row>
    <row r="113" spans="2:8" s="1" customFormat="1" ht="16.899999999999999" customHeight="1">
      <c r="B113" s="33"/>
      <c r="C113" s="206" t="s">
        <v>19</v>
      </c>
      <c r="D113" s="206" t="s">
        <v>279</v>
      </c>
      <c r="E113" s="18" t="s">
        <v>19</v>
      </c>
      <c r="F113" s="207">
        <v>0</v>
      </c>
      <c r="H113" s="33"/>
    </row>
    <row r="114" spans="2:8" s="1" customFormat="1" ht="16.899999999999999" customHeight="1">
      <c r="B114" s="33"/>
      <c r="C114" s="206" t="s">
        <v>19</v>
      </c>
      <c r="D114" s="206" t="s">
        <v>280</v>
      </c>
      <c r="E114" s="18" t="s">
        <v>19</v>
      </c>
      <c r="F114" s="207">
        <v>667.12300000000005</v>
      </c>
      <c r="H114" s="33"/>
    </row>
    <row r="115" spans="2:8" s="1" customFormat="1" ht="16.899999999999999" customHeight="1">
      <c r="B115" s="33"/>
      <c r="C115" s="206" t="s">
        <v>19</v>
      </c>
      <c r="D115" s="206" t="s">
        <v>281</v>
      </c>
      <c r="E115" s="18" t="s">
        <v>19</v>
      </c>
      <c r="F115" s="207">
        <v>132.744</v>
      </c>
      <c r="H115" s="33"/>
    </row>
    <row r="116" spans="2:8" s="1" customFormat="1" ht="16.899999999999999" customHeight="1">
      <c r="B116" s="33"/>
      <c r="C116" s="206" t="s">
        <v>19</v>
      </c>
      <c r="D116" s="206" t="s">
        <v>282</v>
      </c>
      <c r="E116" s="18" t="s">
        <v>19</v>
      </c>
      <c r="F116" s="207">
        <v>0</v>
      </c>
      <c r="H116" s="33"/>
    </row>
    <row r="117" spans="2:8" s="1" customFormat="1" ht="16.899999999999999" customHeight="1">
      <c r="B117" s="33"/>
      <c r="C117" s="206" t="s">
        <v>19</v>
      </c>
      <c r="D117" s="206" t="s">
        <v>283</v>
      </c>
      <c r="E117" s="18" t="s">
        <v>19</v>
      </c>
      <c r="F117" s="207">
        <v>519.67999999999995</v>
      </c>
      <c r="H117" s="33"/>
    </row>
    <row r="118" spans="2:8" s="1" customFormat="1" ht="16.899999999999999" customHeight="1">
      <c r="B118" s="33"/>
      <c r="C118" s="206" t="s">
        <v>19</v>
      </c>
      <c r="D118" s="206" t="s">
        <v>284</v>
      </c>
      <c r="E118" s="18" t="s">
        <v>19</v>
      </c>
      <c r="F118" s="207">
        <v>0</v>
      </c>
      <c r="H118" s="33"/>
    </row>
    <row r="119" spans="2:8" s="1" customFormat="1" ht="16.899999999999999" customHeight="1">
      <c r="B119" s="33"/>
      <c r="C119" s="206" t="s">
        <v>19</v>
      </c>
      <c r="D119" s="206" t="s">
        <v>285</v>
      </c>
      <c r="E119" s="18" t="s">
        <v>19</v>
      </c>
      <c r="F119" s="207">
        <v>58.322000000000003</v>
      </c>
      <c r="H119" s="33"/>
    </row>
    <row r="120" spans="2:8" s="1" customFormat="1" ht="16.899999999999999" customHeight="1">
      <c r="B120" s="33"/>
      <c r="C120" s="206" t="s">
        <v>19</v>
      </c>
      <c r="D120" s="206" t="s">
        <v>286</v>
      </c>
      <c r="E120" s="18" t="s">
        <v>19</v>
      </c>
      <c r="F120" s="207">
        <v>47.075000000000003</v>
      </c>
      <c r="H120" s="33"/>
    </row>
    <row r="121" spans="2:8" s="1" customFormat="1" ht="16.899999999999999" customHeight="1">
      <c r="B121" s="33"/>
      <c r="C121" s="206" t="s">
        <v>19</v>
      </c>
      <c r="D121" s="206" t="s">
        <v>287</v>
      </c>
      <c r="E121" s="18" t="s">
        <v>19</v>
      </c>
      <c r="F121" s="207">
        <v>75.025000000000006</v>
      </c>
      <c r="H121" s="33"/>
    </row>
    <row r="122" spans="2:8" s="1" customFormat="1" ht="16.899999999999999" customHeight="1">
      <c r="B122" s="33"/>
      <c r="C122" s="206" t="s">
        <v>19</v>
      </c>
      <c r="D122" s="206" t="s">
        <v>288</v>
      </c>
      <c r="E122" s="18" t="s">
        <v>19</v>
      </c>
      <c r="F122" s="207">
        <v>0</v>
      </c>
      <c r="H122" s="33"/>
    </row>
    <row r="123" spans="2:8" s="1" customFormat="1" ht="16.899999999999999" customHeight="1">
      <c r="B123" s="33"/>
      <c r="C123" s="206" t="s">
        <v>19</v>
      </c>
      <c r="D123" s="206" t="s">
        <v>289</v>
      </c>
      <c r="E123" s="18" t="s">
        <v>19</v>
      </c>
      <c r="F123" s="207">
        <v>629.21100000000001</v>
      </c>
      <c r="H123" s="33"/>
    </row>
    <row r="124" spans="2:8" s="1" customFormat="1" ht="16.899999999999999" customHeight="1">
      <c r="B124" s="33"/>
      <c r="C124" s="206" t="s">
        <v>19</v>
      </c>
      <c r="D124" s="206" t="s">
        <v>290</v>
      </c>
      <c r="E124" s="18" t="s">
        <v>19</v>
      </c>
      <c r="F124" s="207">
        <v>1088.6669999999999</v>
      </c>
      <c r="H124" s="33"/>
    </row>
    <row r="125" spans="2:8" s="1" customFormat="1" ht="16.899999999999999" customHeight="1">
      <c r="B125" s="33"/>
      <c r="C125" s="206" t="s">
        <v>19</v>
      </c>
      <c r="D125" s="206" t="s">
        <v>291</v>
      </c>
      <c r="E125" s="18" t="s">
        <v>19</v>
      </c>
      <c r="F125" s="207">
        <v>0</v>
      </c>
      <c r="H125" s="33"/>
    </row>
    <row r="126" spans="2:8" s="1" customFormat="1" ht="16.899999999999999" customHeight="1">
      <c r="B126" s="33"/>
      <c r="C126" s="206" t="s">
        <v>19</v>
      </c>
      <c r="D126" s="206" t="s">
        <v>292</v>
      </c>
      <c r="E126" s="18" t="s">
        <v>19</v>
      </c>
      <c r="F126" s="207">
        <v>362.14499999999998</v>
      </c>
      <c r="H126" s="33"/>
    </row>
    <row r="127" spans="2:8" s="1" customFormat="1" ht="16.899999999999999" customHeight="1">
      <c r="B127" s="33"/>
      <c r="C127" s="206" t="s">
        <v>19</v>
      </c>
      <c r="D127" s="206" t="s">
        <v>293</v>
      </c>
      <c r="E127" s="18" t="s">
        <v>19</v>
      </c>
      <c r="F127" s="207">
        <v>0</v>
      </c>
      <c r="H127" s="33"/>
    </row>
    <row r="128" spans="2:8" s="1" customFormat="1" ht="16.899999999999999" customHeight="1">
      <c r="B128" s="33"/>
      <c r="C128" s="206" t="s">
        <v>19</v>
      </c>
      <c r="D128" s="206" t="s">
        <v>294</v>
      </c>
      <c r="E128" s="18" t="s">
        <v>19</v>
      </c>
      <c r="F128" s="207">
        <v>607.67100000000005</v>
      </c>
      <c r="H128" s="33"/>
    </row>
    <row r="129" spans="2:8" s="1" customFormat="1" ht="16.899999999999999" customHeight="1">
      <c r="B129" s="33"/>
      <c r="C129" s="206" t="s">
        <v>19</v>
      </c>
      <c r="D129" s="206" t="s">
        <v>295</v>
      </c>
      <c r="E129" s="18" t="s">
        <v>19</v>
      </c>
      <c r="F129" s="207">
        <v>0</v>
      </c>
      <c r="H129" s="33"/>
    </row>
    <row r="130" spans="2:8" s="1" customFormat="1" ht="16.899999999999999" customHeight="1">
      <c r="B130" s="33"/>
      <c r="C130" s="206" t="s">
        <v>19</v>
      </c>
      <c r="D130" s="206" t="s">
        <v>296</v>
      </c>
      <c r="E130" s="18" t="s">
        <v>19</v>
      </c>
      <c r="F130" s="207">
        <v>434.31</v>
      </c>
      <c r="H130" s="33"/>
    </row>
    <row r="131" spans="2:8" s="1" customFormat="1" ht="16.899999999999999" customHeight="1">
      <c r="B131" s="33"/>
      <c r="C131" s="206" t="s">
        <v>19</v>
      </c>
      <c r="D131" s="206" t="s">
        <v>297</v>
      </c>
      <c r="E131" s="18" t="s">
        <v>19</v>
      </c>
      <c r="F131" s="207">
        <v>0</v>
      </c>
      <c r="H131" s="33"/>
    </row>
    <row r="132" spans="2:8" s="1" customFormat="1" ht="16.899999999999999" customHeight="1">
      <c r="B132" s="33"/>
      <c r="C132" s="206" t="s">
        <v>19</v>
      </c>
      <c r="D132" s="206" t="s">
        <v>298</v>
      </c>
      <c r="E132" s="18" t="s">
        <v>19</v>
      </c>
      <c r="F132" s="207">
        <v>429.33600000000001</v>
      </c>
      <c r="H132" s="33"/>
    </row>
    <row r="133" spans="2:8" s="1" customFormat="1" ht="16.899999999999999" customHeight="1">
      <c r="B133" s="33"/>
      <c r="C133" s="206" t="s">
        <v>19</v>
      </c>
      <c r="D133" s="206" t="s">
        <v>299</v>
      </c>
      <c r="E133" s="18" t="s">
        <v>19</v>
      </c>
      <c r="F133" s="207">
        <v>0</v>
      </c>
      <c r="H133" s="33"/>
    </row>
    <row r="134" spans="2:8" s="1" customFormat="1" ht="16.899999999999999" customHeight="1">
      <c r="B134" s="33"/>
      <c r="C134" s="206" t="s">
        <v>19</v>
      </c>
      <c r="D134" s="206" t="s">
        <v>300</v>
      </c>
      <c r="E134" s="18" t="s">
        <v>19</v>
      </c>
      <c r="F134" s="207">
        <v>17.184000000000001</v>
      </c>
      <c r="H134" s="33"/>
    </row>
    <row r="135" spans="2:8" s="1" customFormat="1" ht="16.899999999999999" customHeight="1">
      <c r="B135" s="33"/>
      <c r="C135" s="206" t="s">
        <v>185</v>
      </c>
      <c r="D135" s="206" t="s">
        <v>235</v>
      </c>
      <c r="E135" s="18" t="s">
        <v>19</v>
      </c>
      <c r="F135" s="207">
        <v>5068.4930000000004</v>
      </c>
      <c r="H135" s="33"/>
    </row>
    <row r="136" spans="2:8" s="1" customFormat="1" ht="16.899999999999999" customHeight="1">
      <c r="B136" s="33"/>
      <c r="C136" s="208" t="s">
        <v>3906</v>
      </c>
      <c r="H136" s="33"/>
    </row>
    <row r="137" spans="2:8" s="1" customFormat="1" ht="16.899999999999999" customHeight="1">
      <c r="B137" s="33"/>
      <c r="C137" s="206" t="s">
        <v>271</v>
      </c>
      <c r="D137" s="206" t="s">
        <v>272</v>
      </c>
      <c r="E137" s="18" t="s">
        <v>147</v>
      </c>
      <c r="F137" s="207">
        <v>5068.4930000000004</v>
      </c>
      <c r="H137" s="33"/>
    </row>
    <row r="138" spans="2:8" s="1" customFormat="1" ht="16.899999999999999" customHeight="1">
      <c r="B138" s="33"/>
      <c r="C138" s="206" t="s">
        <v>327</v>
      </c>
      <c r="D138" s="206" t="s">
        <v>328</v>
      </c>
      <c r="E138" s="18" t="s">
        <v>147</v>
      </c>
      <c r="F138" s="207">
        <v>4544.3289999999997</v>
      </c>
      <c r="H138" s="33"/>
    </row>
    <row r="139" spans="2:8" s="1" customFormat="1" ht="16.899999999999999" customHeight="1">
      <c r="B139" s="33"/>
      <c r="C139" s="202" t="s">
        <v>187</v>
      </c>
      <c r="D139" s="203" t="s">
        <v>187</v>
      </c>
      <c r="E139" s="204" t="s">
        <v>147</v>
      </c>
      <c r="F139" s="205">
        <v>84.293999999999997</v>
      </c>
      <c r="H139" s="33"/>
    </row>
    <row r="140" spans="2:8" s="1" customFormat="1" ht="16.899999999999999" customHeight="1">
      <c r="B140" s="33"/>
      <c r="C140" s="206" t="s">
        <v>19</v>
      </c>
      <c r="D140" s="206" t="s">
        <v>307</v>
      </c>
      <c r="E140" s="18" t="s">
        <v>19</v>
      </c>
      <c r="F140" s="207">
        <v>0</v>
      </c>
      <c r="H140" s="33"/>
    </row>
    <row r="141" spans="2:8" s="1" customFormat="1" ht="16.899999999999999" customHeight="1">
      <c r="B141" s="33"/>
      <c r="C141" s="206" t="s">
        <v>19</v>
      </c>
      <c r="D141" s="206" t="s">
        <v>308</v>
      </c>
      <c r="E141" s="18" t="s">
        <v>19</v>
      </c>
      <c r="F141" s="207">
        <v>0</v>
      </c>
      <c r="H141" s="33"/>
    </row>
    <row r="142" spans="2:8" s="1" customFormat="1" ht="16.899999999999999" customHeight="1">
      <c r="B142" s="33"/>
      <c r="C142" s="206" t="s">
        <v>187</v>
      </c>
      <c r="D142" s="206" t="s">
        <v>309</v>
      </c>
      <c r="E142" s="18" t="s">
        <v>19</v>
      </c>
      <c r="F142" s="207">
        <v>84.293999999999997</v>
      </c>
      <c r="H142" s="33"/>
    </row>
    <row r="143" spans="2:8" s="1" customFormat="1" ht="16.899999999999999" customHeight="1">
      <c r="B143" s="33"/>
      <c r="C143" s="208" t="s">
        <v>3906</v>
      </c>
      <c r="H143" s="33"/>
    </row>
    <row r="144" spans="2:8" s="1" customFormat="1" ht="16.899999999999999" customHeight="1">
      <c r="B144" s="33"/>
      <c r="C144" s="206" t="s">
        <v>302</v>
      </c>
      <c r="D144" s="206" t="s">
        <v>303</v>
      </c>
      <c r="E144" s="18" t="s">
        <v>147</v>
      </c>
      <c r="F144" s="207">
        <v>84.293999999999997</v>
      </c>
      <c r="H144" s="33"/>
    </row>
    <row r="145" spans="2:8" s="1" customFormat="1" ht="16.899999999999999" customHeight="1">
      <c r="B145" s="33"/>
      <c r="C145" s="206" t="s">
        <v>327</v>
      </c>
      <c r="D145" s="206" t="s">
        <v>328</v>
      </c>
      <c r="E145" s="18" t="s">
        <v>147</v>
      </c>
      <c r="F145" s="207">
        <v>4544.3289999999997</v>
      </c>
      <c r="H145" s="33"/>
    </row>
    <row r="146" spans="2:8" s="1" customFormat="1" ht="16.899999999999999" customHeight="1">
      <c r="B146" s="33"/>
      <c r="C146" s="202" t="s">
        <v>189</v>
      </c>
      <c r="D146" s="203" t="s">
        <v>189</v>
      </c>
      <c r="E146" s="204" t="s">
        <v>147</v>
      </c>
      <c r="F146" s="205">
        <v>695.44500000000005</v>
      </c>
      <c r="H146" s="33"/>
    </row>
    <row r="147" spans="2:8" s="1" customFormat="1" ht="16.899999999999999" customHeight="1">
      <c r="B147" s="33"/>
      <c r="C147" s="206" t="s">
        <v>19</v>
      </c>
      <c r="D147" s="206" t="s">
        <v>278</v>
      </c>
      <c r="E147" s="18" t="s">
        <v>19</v>
      </c>
      <c r="F147" s="207">
        <v>0</v>
      </c>
      <c r="H147" s="33"/>
    </row>
    <row r="148" spans="2:8" s="1" customFormat="1" ht="16.899999999999999" customHeight="1">
      <c r="B148" s="33"/>
      <c r="C148" s="206" t="s">
        <v>19</v>
      </c>
      <c r="D148" s="206" t="s">
        <v>279</v>
      </c>
      <c r="E148" s="18" t="s">
        <v>19</v>
      </c>
      <c r="F148" s="207">
        <v>0</v>
      </c>
      <c r="H148" s="33"/>
    </row>
    <row r="149" spans="2:8" s="1" customFormat="1" ht="16.899999999999999" customHeight="1">
      <c r="B149" s="33"/>
      <c r="C149" s="206" t="s">
        <v>19</v>
      </c>
      <c r="D149" s="206" t="s">
        <v>319</v>
      </c>
      <c r="E149" s="18" t="s">
        <v>19</v>
      </c>
      <c r="F149" s="207">
        <v>523.79200000000003</v>
      </c>
      <c r="H149" s="33"/>
    </row>
    <row r="150" spans="2:8" s="1" customFormat="1" ht="16.899999999999999" customHeight="1">
      <c r="B150" s="33"/>
      <c r="C150" s="206" t="s">
        <v>19</v>
      </c>
      <c r="D150" s="206" t="s">
        <v>320</v>
      </c>
      <c r="E150" s="18" t="s">
        <v>19</v>
      </c>
      <c r="F150" s="207">
        <v>25.972000000000001</v>
      </c>
      <c r="H150" s="33"/>
    </row>
    <row r="151" spans="2:8" s="1" customFormat="1" ht="16.899999999999999" customHeight="1">
      <c r="B151" s="33"/>
      <c r="C151" s="206" t="s">
        <v>19</v>
      </c>
      <c r="D151" s="206" t="s">
        <v>321</v>
      </c>
      <c r="E151" s="18" t="s">
        <v>19</v>
      </c>
      <c r="F151" s="207">
        <v>37.698999999999998</v>
      </c>
      <c r="H151" s="33"/>
    </row>
    <row r="152" spans="2:8" s="1" customFormat="1" ht="16.899999999999999" customHeight="1">
      <c r="B152" s="33"/>
      <c r="C152" s="206" t="s">
        <v>19</v>
      </c>
      <c r="D152" s="206" t="s">
        <v>322</v>
      </c>
      <c r="E152" s="18" t="s">
        <v>19</v>
      </c>
      <c r="F152" s="207">
        <v>0</v>
      </c>
      <c r="H152" s="33"/>
    </row>
    <row r="153" spans="2:8" s="1" customFormat="1" ht="16.899999999999999" customHeight="1">
      <c r="B153" s="33"/>
      <c r="C153" s="206" t="s">
        <v>19</v>
      </c>
      <c r="D153" s="206" t="s">
        <v>323</v>
      </c>
      <c r="E153" s="18" t="s">
        <v>19</v>
      </c>
      <c r="F153" s="207">
        <v>22.274999999999999</v>
      </c>
      <c r="H153" s="33"/>
    </row>
    <row r="154" spans="2:8" s="1" customFormat="1" ht="16.899999999999999" customHeight="1">
      <c r="B154" s="33"/>
      <c r="C154" s="206" t="s">
        <v>19</v>
      </c>
      <c r="D154" s="206" t="s">
        <v>324</v>
      </c>
      <c r="E154" s="18" t="s">
        <v>19</v>
      </c>
      <c r="F154" s="207">
        <v>0</v>
      </c>
      <c r="H154" s="33"/>
    </row>
    <row r="155" spans="2:8" s="1" customFormat="1" ht="16.899999999999999" customHeight="1">
      <c r="B155" s="33"/>
      <c r="C155" s="206" t="s">
        <v>19</v>
      </c>
      <c r="D155" s="206" t="s">
        <v>325</v>
      </c>
      <c r="E155" s="18" t="s">
        <v>19</v>
      </c>
      <c r="F155" s="207">
        <v>85.706999999999994</v>
      </c>
      <c r="H155" s="33"/>
    </row>
    <row r="156" spans="2:8" s="1" customFormat="1" ht="16.899999999999999" customHeight="1">
      <c r="B156" s="33"/>
      <c r="C156" s="206" t="s">
        <v>189</v>
      </c>
      <c r="D156" s="206" t="s">
        <v>235</v>
      </c>
      <c r="E156" s="18" t="s">
        <v>19</v>
      </c>
      <c r="F156" s="207">
        <v>695.44500000000005</v>
      </c>
      <c r="H156" s="33"/>
    </row>
    <row r="157" spans="2:8" s="1" customFormat="1" ht="16.899999999999999" customHeight="1">
      <c r="B157" s="33"/>
      <c r="C157" s="208" t="s">
        <v>3906</v>
      </c>
      <c r="H157" s="33"/>
    </row>
    <row r="158" spans="2:8" s="1" customFormat="1" ht="16.899999999999999" customHeight="1">
      <c r="B158" s="33"/>
      <c r="C158" s="206" t="s">
        <v>368</v>
      </c>
      <c r="D158" s="206" t="s">
        <v>369</v>
      </c>
      <c r="E158" s="18" t="s">
        <v>147</v>
      </c>
      <c r="F158" s="207">
        <v>695.44500000000005</v>
      </c>
      <c r="H158" s="33"/>
    </row>
    <row r="159" spans="2:8" s="1" customFormat="1" ht="16.899999999999999" customHeight="1">
      <c r="B159" s="33"/>
      <c r="C159" s="206" t="s">
        <v>311</v>
      </c>
      <c r="D159" s="206" t="s">
        <v>312</v>
      </c>
      <c r="E159" s="18" t="s">
        <v>147</v>
      </c>
      <c r="F159" s="207">
        <v>1390.89</v>
      </c>
      <c r="H159" s="33"/>
    </row>
    <row r="160" spans="2:8" s="1" customFormat="1" ht="16.899999999999999" customHeight="1">
      <c r="B160" s="33"/>
      <c r="C160" s="206" t="s">
        <v>327</v>
      </c>
      <c r="D160" s="206" t="s">
        <v>328</v>
      </c>
      <c r="E160" s="18" t="s">
        <v>147</v>
      </c>
      <c r="F160" s="207">
        <v>4544.3289999999997</v>
      </c>
      <c r="H160" s="33"/>
    </row>
    <row r="161" spans="2:8" s="1" customFormat="1" ht="16.899999999999999" customHeight="1">
      <c r="B161" s="33"/>
      <c r="C161" s="206" t="s">
        <v>348</v>
      </c>
      <c r="D161" s="206" t="s">
        <v>349</v>
      </c>
      <c r="E161" s="18" t="s">
        <v>147</v>
      </c>
      <c r="F161" s="207">
        <v>695.44500000000005</v>
      </c>
      <c r="H161" s="33"/>
    </row>
    <row r="162" spans="2:8" s="1" customFormat="1" ht="16.899999999999999" customHeight="1">
      <c r="B162" s="33"/>
      <c r="C162" s="206" t="s">
        <v>362</v>
      </c>
      <c r="D162" s="206" t="s">
        <v>363</v>
      </c>
      <c r="E162" s="18" t="s">
        <v>147</v>
      </c>
      <c r="F162" s="207">
        <v>695.44500000000005</v>
      </c>
      <c r="H162" s="33"/>
    </row>
    <row r="163" spans="2:8" s="1" customFormat="1" ht="26.45" customHeight="1">
      <c r="B163" s="33"/>
      <c r="C163" s="201" t="s">
        <v>3907</v>
      </c>
      <c r="D163" s="201" t="s">
        <v>87</v>
      </c>
      <c r="H163" s="33"/>
    </row>
    <row r="164" spans="2:8" s="1" customFormat="1" ht="16.899999999999999" customHeight="1">
      <c r="B164" s="33"/>
      <c r="C164" s="202" t="s">
        <v>526</v>
      </c>
      <c r="D164" s="203" t="s">
        <v>527</v>
      </c>
      <c r="E164" s="204" t="s">
        <v>181</v>
      </c>
      <c r="F164" s="205">
        <v>0.78800000000000003</v>
      </c>
      <c r="H164" s="33"/>
    </row>
    <row r="165" spans="2:8" s="1" customFormat="1" ht="16.899999999999999" customHeight="1">
      <c r="B165" s="33"/>
      <c r="C165" s="206" t="s">
        <v>19</v>
      </c>
      <c r="D165" s="206" t="s">
        <v>612</v>
      </c>
      <c r="E165" s="18" t="s">
        <v>19</v>
      </c>
      <c r="F165" s="207">
        <v>0</v>
      </c>
      <c r="H165" s="33"/>
    </row>
    <row r="166" spans="2:8" s="1" customFormat="1" ht="16.899999999999999" customHeight="1">
      <c r="B166" s="33"/>
      <c r="C166" s="206" t="s">
        <v>19</v>
      </c>
      <c r="D166" s="206" t="s">
        <v>731</v>
      </c>
      <c r="E166" s="18" t="s">
        <v>19</v>
      </c>
      <c r="F166" s="207">
        <v>0.78800000000000003</v>
      </c>
      <c r="H166" s="33"/>
    </row>
    <row r="167" spans="2:8" s="1" customFormat="1" ht="16.899999999999999" customHeight="1">
      <c r="B167" s="33"/>
      <c r="C167" s="206" t="s">
        <v>526</v>
      </c>
      <c r="D167" s="206" t="s">
        <v>235</v>
      </c>
      <c r="E167" s="18" t="s">
        <v>19</v>
      </c>
      <c r="F167" s="207">
        <v>0.78800000000000003</v>
      </c>
      <c r="H167" s="33"/>
    </row>
    <row r="168" spans="2:8" s="1" customFormat="1" ht="16.899999999999999" customHeight="1">
      <c r="B168" s="33"/>
      <c r="C168" s="208" t="s">
        <v>3906</v>
      </c>
      <c r="H168" s="33"/>
    </row>
    <row r="169" spans="2:8" s="1" customFormat="1" ht="16.899999999999999" customHeight="1">
      <c r="B169" s="33"/>
      <c r="C169" s="206" t="s">
        <v>728</v>
      </c>
      <c r="D169" s="206" t="s">
        <v>729</v>
      </c>
      <c r="E169" s="18" t="s">
        <v>181</v>
      </c>
      <c r="F169" s="207">
        <v>0.78800000000000003</v>
      </c>
      <c r="H169" s="33"/>
    </row>
    <row r="170" spans="2:8" s="1" customFormat="1" ht="16.899999999999999" customHeight="1">
      <c r="B170" s="33"/>
      <c r="C170" s="206" t="s">
        <v>732</v>
      </c>
      <c r="D170" s="206" t="s">
        <v>733</v>
      </c>
      <c r="E170" s="18" t="s">
        <v>181</v>
      </c>
      <c r="F170" s="207">
        <v>3.9E-2</v>
      </c>
      <c r="H170" s="33"/>
    </row>
    <row r="171" spans="2:8" s="1" customFormat="1" ht="16.899999999999999" customHeight="1">
      <c r="B171" s="33"/>
      <c r="C171" s="202" t="s">
        <v>529</v>
      </c>
      <c r="D171" s="203" t="s">
        <v>529</v>
      </c>
      <c r="E171" s="204" t="s">
        <v>181</v>
      </c>
      <c r="F171" s="205">
        <v>2.3090000000000002</v>
      </c>
      <c r="H171" s="33"/>
    </row>
    <row r="172" spans="2:8" s="1" customFormat="1" ht="16.899999999999999" customHeight="1">
      <c r="B172" s="33"/>
      <c r="C172" s="206" t="s">
        <v>19</v>
      </c>
      <c r="D172" s="206" t="s">
        <v>791</v>
      </c>
      <c r="E172" s="18" t="s">
        <v>19</v>
      </c>
      <c r="F172" s="207">
        <v>0</v>
      </c>
      <c r="H172" s="33"/>
    </row>
    <row r="173" spans="2:8" s="1" customFormat="1" ht="16.899999999999999" customHeight="1">
      <c r="B173" s="33"/>
      <c r="C173" s="206" t="s">
        <v>19</v>
      </c>
      <c r="D173" s="206" t="s">
        <v>792</v>
      </c>
      <c r="E173" s="18" t="s">
        <v>19</v>
      </c>
      <c r="F173" s="207">
        <v>1.276</v>
      </c>
      <c r="H173" s="33"/>
    </row>
    <row r="174" spans="2:8" s="1" customFormat="1" ht="16.899999999999999" customHeight="1">
      <c r="B174" s="33"/>
      <c r="C174" s="206" t="s">
        <v>19</v>
      </c>
      <c r="D174" s="206" t="s">
        <v>793</v>
      </c>
      <c r="E174" s="18" t="s">
        <v>19</v>
      </c>
      <c r="F174" s="207">
        <v>1.0329999999999999</v>
      </c>
      <c r="H174" s="33"/>
    </row>
    <row r="175" spans="2:8" s="1" customFormat="1" ht="16.899999999999999" customHeight="1">
      <c r="B175" s="33"/>
      <c r="C175" s="206" t="s">
        <v>529</v>
      </c>
      <c r="D175" s="206" t="s">
        <v>235</v>
      </c>
      <c r="E175" s="18" t="s">
        <v>19</v>
      </c>
      <c r="F175" s="207">
        <v>2.3090000000000002</v>
      </c>
      <c r="H175" s="33"/>
    </row>
    <row r="176" spans="2:8" s="1" customFormat="1" ht="16.899999999999999" customHeight="1">
      <c r="B176" s="33"/>
      <c r="C176" s="208" t="s">
        <v>3906</v>
      </c>
      <c r="H176" s="33"/>
    </row>
    <row r="177" spans="2:8" s="1" customFormat="1" ht="16.899999999999999" customHeight="1">
      <c r="B177" s="33"/>
      <c r="C177" s="206" t="s">
        <v>811</v>
      </c>
      <c r="D177" s="206" t="s">
        <v>812</v>
      </c>
      <c r="E177" s="18" t="s">
        <v>181</v>
      </c>
      <c r="F177" s="207">
        <v>2.3090000000000002</v>
      </c>
      <c r="H177" s="33"/>
    </row>
    <row r="178" spans="2:8" s="1" customFormat="1" ht="16.899999999999999" customHeight="1">
      <c r="B178" s="33"/>
      <c r="C178" s="206" t="s">
        <v>784</v>
      </c>
      <c r="D178" s="206" t="s">
        <v>785</v>
      </c>
      <c r="E178" s="18" t="s">
        <v>181</v>
      </c>
      <c r="F178" s="207">
        <v>5.415</v>
      </c>
      <c r="H178" s="33"/>
    </row>
    <row r="179" spans="2:8" s="1" customFormat="1" ht="16.899999999999999" customHeight="1">
      <c r="B179" s="33"/>
      <c r="C179" s="206" t="s">
        <v>774</v>
      </c>
      <c r="D179" s="206" t="s">
        <v>775</v>
      </c>
      <c r="E179" s="18" t="s">
        <v>181</v>
      </c>
      <c r="F179" s="207">
        <v>1.6719999999999999</v>
      </c>
      <c r="H179" s="33"/>
    </row>
    <row r="180" spans="2:8" s="1" customFormat="1" ht="16.899999999999999" customHeight="1">
      <c r="B180" s="33"/>
      <c r="C180" s="202" t="s">
        <v>531</v>
      </c>
      <c r="D180" s="203" t="s">
        <v>531</v>
      </c>
      <c r="E180" s="204" t="s">
        <v>532</v>
      </c>
      <c r="F180" s="205">
        <v>28</v>
      </c>
      <c r="H180" s="33"/>
    </row>
    <row r="181" spans="2:8" s="1" customFormat="1" ht="16.899999999999999" customHeight="1">
      <c r="B181" s="33"/>
      <c r="C181" s="206" t="s">
        <v>19</v>
      </c>
      <c r="D181" s="206" t="s">
        <v>612</v>
      </c>
      <c r="E181" s="18" t="s">
        <v>19</v>
      </c>
      <c r="F181" s="207">
        <v>0</v>
      </c>
      <c r="H181" s="33"/>
    </row>
    <row r="182" spans="2:8" s="1" customFormat="1" ht="16.899999999999999" customHeight="1">
      <c r="B182" s="33"/>
      <c r="C182" s="206" t="s">
        <v>19</v>
      </c>
      <c r="D182" s="206" t="s">
        <v>804</v>
      </c>
      <c r="E182" s="18" t="s">
        <v>19</v>
      </c>
      <c r="F182" s="207">
        <v>8</v>
      </c>
      <c r="H182" s="33"/>
    </row>
    <row r="183" spans="2:8" s="1" customFormat="1" ht="16.899999999999999" customHeight="1">
      <c r="B183" s="33"/>
      <c r="C183" s="206" t="s">
        <v>19</v>
      </c>
      <c r="D183" s="206" t="s">
        <v>805</v>
      </c>
      <c r="E183" s="18" t="s">
        <v>19</v>
      </c>
      <c r="F183" s="207">
        <v>20</v>
      </c>
      <c r="H183" s="33"/>
    </row>
    <row r="184" spans="2:8" s="1" customFormat="1" ht="16.899999999999999" customHeight="1">
      <c r="B184" s="33"/>
      <c r="C184" s="206" t="s">
        <v>531</v>
      </c>
      <c r="D184" s="206" t="s">
        <v>235</v>
      </c>
      <c r="E184" s="18" t="s">
        <v>19</v>
      </c>
      <c r="F184" s="207">
        <v>28</v>
      </c>
      <c r="H184" s="33"/>
    </row>
    <row r="185" spans="2:8" s="1" customFormat="1" ht="16.899999999999999" customHeight="1">
      <c r="B185" s="33"/>
      <c r="C185" s="208" t="s">
        <v>3906</v>
      </c>
      <c r="H185" s="33"/>
    </row>
    <row r="186" spans="2:8" s="1" customFormat="1" ht="16.899999999999999" customHeight="1">
      <c r="B186" s="33"/>
      <c r="C186" s="206" t="s">
        <v>824</v>
      </c>
      <c r="D186" s="206" t="s">
        <v>825</v>
      </c>
      <c r="E186" s="18" t="s">
        <v>532</v>
      </c>
      <c r="F186" s="207">
        <v>28</v>
      </c>
      <c r="H186" s="33"/>
    </row>
    <row r="187" spans="2:8" s="1" customFormat="1" ht="16.899999999999999" customHeight="1">
      <c r="B187" s="33"/>
      <c r="C187" s="206" t="s">
        <v>454</v>
      </c>
      <c r="D187" s="206" t="s">
        <v>455</v>
      </c>
      <c r="E187" s="18" t="s">
        <v>181</v>
      </c>
      <c r="F187" s="207">
        <v>37.375</v>
      </c>
      <c r="H187" s="33"/>
    </row>
    <row r="188" spans="2:8" s="1" customFormat="1" ht="16.899999999999999" customHeight="1">
      <c r="B188" s="33"/>
      <c r="C188" s="206" t="s">
        <v>828</v>
      </c>
      <c r="D188" s="206" t="s">
        <v>829</v>
      </c>
      <c r="E188" s="18" t="s">
        <v>532</v>
      </c>
      <c r="F188" s="207">
        <v>28</v>
      </c>
      <c r="H188" s="33"/>
    </row>
    <row r="189" spans="2:8" s="1" customFormat="1" ht="16.899999999999999" customHeight="1">
      <c r="B189" s="33"/>
      <c r="C189" s="202" t="s">
        <v>533</v>
      </c>
      <c r="D189" s="203" t="s">
        <v>534</v>
      </c>
      <c r="E189" s="204" t="s">
        <v>157</v>
      </c>
      <c r="F189" s="205">
        <v>40.75</v>
      </c>
      <c r="H189" s="33"/>
    </row>
    <row r="190" spans="2:8" s="1" customFormat="1" ht="16.899999999999999" customHeight="1">
      <c r="B190" s="33"/>
      <c r="C190" s="206" t="s">
        <v>19</v>
      </c>
      <c r="D190" s="206" t="s">
        <v>612</v>
      </c>
      <c r="E190" s="18" t="s">
        <v>19</v>
      </c>
      <c r="F190" s="207">
        <v>0</v>
      </c>
      <c r="H190" s="33"/>
    </row>
    <row r="191" spans="2:8" s="1" customFormat="1" ht="16.899999999999999" customHeight="1">
      <c r="B191" s="33"/>
      <c r="C191" s="206" t="s">
        <v>19</v>
      </c>
      <c r="D191" s="206" t="s">
        <v>742</v>
      </c>
      <c r="E191" s="18" t="s">
        <v>19</v>
      </c>
      <c r="F191" s="207">
        <v>22.75</v>
      </c>
      <c r="H191" s="33"/>
    </row>
    <row r="192" spans="2:8" s="1" customFormat="1" ht="16.899999999999999" customHeight="1">
      <c r="B192" s="33"/>
      <c r="C192" s="206" t="s">
        <v>19</v>
      </c>
      <c r="D192" s="206" t="s">
        <v>743</v>
      </c>
      <c r="E192" s="18" t="s">
        <v>19</v>
      </c>
      <c r="F192" s="207">
        <v>18</v>
      </c>
      <c r="H192" s="33"/>
    </row>
    <row r="193" spans="2:8" s="1" customFormat="1" ht="16.899999999999999" customHeight="1">
      <c r="B193" s="33"/>
      <c r="C193" s="206" t="s">
        <v>533</v>
      </c>
      <c r="D193" s="206" t="s">
        <v>235</v>
      </c>
      <c r="E193" s="18" t="s">
        <v>19</v>
      </c>
      <c r="F193" s="207">
        <v>40.75</v>
      </c>
      <c r="H193" s="33"/>
    </row>
    <row r="194" spans="2:8" s="1" customFormat="1" ht="16.899999999999999" customHeight="1">
      <c r="B194" s="33"/>
      <c r="C194" s="208" t="s">
        <v>3906</v>
      </c>
      <c r="H194" s="33"/>
    </row>
    <row r="195" spans="2:8" s="1" customFormat="1" ht="16.899999999999999" customHeight="1">
      <c r="B195" s="33"/>
      <c r="C195" s="206" t="s">
        <v>744</v>
      </c>
      <c r="D195" s="206" t="s">
        <v>745</v>
      </c>
      <c r="E195" s="18" t="s">
        <v>157</v>
      </c>
      <c r="F195" s="207">
        <v>40.75</v>
      </c>
      <c r="H195" s="33"/>
    </row>
    <row r="196" spans="2:8" s="1" customFormat="1" ht="16.899999999999999" customHeight="1">
      <c r="B196" s="33"/>
      <c r="C196" s="206" t="s">
        <v>454</v>
      </c>
      <c r="D196" s="206" t="s">
        <v>455</v>
      </c>
      <c r="E196" s="18" t="s">
        <v>181</v>
      </c>
      <c r="F196" s="207">
        <v>37.375</v>
      </c>
      <c r="H196" s="33"/>
    </row>
    <row r="197" spans="2:8" s="1" customFormat="1" ht="16.899999999999999" customHeight="1">
      <c r="B197" s="33"/>
      <c r="C197" s="202" t="s">
        <v>536</v>
      </c>
      <c r="D197" s="203" t="s">
        <v>537</v>
      </c>
      <c r="E197" s="204" t="s">
        <v>151</v>
      </c>
      <c r="F197" s="205">
        <v>110.465</v>
      </c>
      <c r="H197" s="33"/>
    </row>
    <row r="198" spans="2:8" s="1" customFormat="1" ht="16.899999999999999" customHeight="1">
      <c r="B198" s="33"/>
      <c r="C198" s="206" t="s">
        <v>19</v>
      </c>
      <c r="D198" s="206" t="s">
        <v>612</v>
      </c>
      <c r="E198" s="18" t="s">
        <v>19</v>
      </c>
      <c r="F198" s="207">
        <v>0</v>
      </c>
      <c r="H198" s="33"/>
    </row>
    <row r="199" spans="2:8" s="1" customFormat="1" ht="16.899999999999999" customHeight="1">
      <c r="B199" s="33"/>
      <c r="C199" s="206" t="s">
        <v>19</v>
      </c>
      <c r="D199" s="206" t="s">
        <v>654</v>
      </c>
      <c r="E199" s="18" t="s">
        <v>19</v>
      </c>
      <c r="F199" s="207">
        <v>63.424999999999997</v>
      </c>
      <c r="H199" s="33"/>
    </row>
    <row r="200" spans="2:8" s="1" customFormat="1" ht="16.899999999999999" customHeight="1">
      <c r="B200" s="33"/>
      <c r="C200" s="206" t="s">
        <v>19</v>
      </c>
      <c r="D200" s="206" t="s">
        <v>655</v>
      </c>
      <c r="E200" s="18" t="s">
        <v>19</v>
      </c>
      <c r="F200" s="207">
        <v>47.04</v>
      </c>
      <c r="H200" s="33"/>
    </row>
    <row r="201" spans="2:8" s="1" customFormat="1" ht="16.899999999999999" customHeight="1">
      <c r="B201" s="33"/>
      <c r="C201" s="206" t="s">
        <v>536</v>
      </c>
      <c r="D201" s="206" t="s">
        <v>235</v>
      </c>
      <c r="E201" s="18" t="s">
        <v>19</v>
      </c>
      <c r="F201" s="207">
        <v>110.465</v>
      </c>
      <c r="H201" s="33"/>
    </row>
    <row r="202" spans="2:8" s="1" customFormat="1" ht="16.899999999999999" customHeight="1">
      <c r="B202" s="33"/>
      <c r="C202" s="208" t="s">
        <v>3906</v>
      </c>
      <c r="H202" s="33"/>
    </row>
    <row r="203" spans="2:8" s="1" customFormat="1" ht="16.899999999999999" customHeight="1">
      <c r="B203" s="33"/>
      <c r="C203" s="206" t="s">
        <v>650</v>
      </c>
      <c r="D203" s="206" t="s">
        <v>651</v>
      </c>
      <c r="E203" s="18" t="s">
        <v>151</v>
      </c>
      <c r="F203" s="207">
        <v>110.465</v>
      </c>
      <c r="H203" s="33"/>
    </row>
    <row r="204" spans="2:8" s="1" customFormat="1" ht="16.899999999999999" customHeight="1">
      <c r="B204" s="33"/>
      <c r="C204" s="206" t="s">
        <v>659</v>
      </c>
      <c r="D204" s="206" t="s">
        <v>660</v>
      </c>
      <c r="E204" s="18" t="s">
        <v>151</v>
      </c>
      <c r="F204" s="207">
        <v>110.465</v>
      </c>
      <c r="H204" s="33"/>
    </row>
    <row r="205" spans="2:8" s="1" customFormat="1" ht="16.899999999999999" customHeight="1">
      <c r="B205" s="33"/>
      <c r="C205" s="206" t="s">
        <v>644</v>
      </c>
      <c r="D205" s="206" t="s">
        <v>645</v>
      </c>
      <c r="E205" s="18" t="s">
        <v>181</v>
      </c>
      <c r="F205" s="207">
        <v>13.641999999999999</v>
      </c>
      <c r="H205" s="33"/>
    </row>
    <row r="206" spans="2:8" s="1" customFormat="1" ht="16.899999999999999" customHeight="1">
      <c r="B206" s="33"/>
      <c r="C206" s="202" t="s">
        <v>179</v>
      </c>
      <c r="D206" s="203" t="s">
        <v>180</v>
      </c>
      <c r="E206" s="204" t="s">
        <v>181</v>
      </c>
      <c r="F206" s="205">
        <v>37.375</v>
      </c>
      <c r="H206" s="33"/>
    </row>
    <row r="207" spans="2:8" s="1" customFormat="1" ht="16.899999999999999" customHeight="1">
      <c r="B207" s="33"/>
      <c r="C207" s="206" t="s">
        <v>19</v>
      </c>
      <c r="D207" s="206" t="s">
        <v>860</v>
      </c>
      <c r="E207" s="18" t="s">
        <v>19</v>
      </c>
      <c r="F207" s="207">
        <v>0</v>
      </c>
      <c r="H207" s="33"/>
    </row>
    <row r="208" spans="2:8" s="1" customFormat="1" ht="16.899999999999999" customHeight="1">
      <c r="B208" s="33"/>
      <c r="C208" s="206" t="s">
        <v>19</v>
      </c>
      <c r="D208" s="206" t="s">
        <v>861</v>
      </c>
      <c r="E208" s="18" t="s">
        <v>19</v>
      </c>
      <c r="F208" s="207">
        <v>0.33800000000000002</v>
      </c>
      <c r="H208" s="33"/>
    </row>
    <row r="209" spans="2:8" s="1" customFormat="1" ht="16.899999999999999" customHeight="1">
      <c r="B209" s="33"/>
      <c r="C209" s="206" t="s">
        <v>19</v>
      </c>
      <c r="D209" s="206" t="s">
        <v>862</v>
      </c>
      <c r="E209" s="18" t="s">
        <v>19</v>
      </c>
      <c r="F209" s="207">
        <v>1.1739999999999999</v>
      </c>
      <c r="H209" s="33"/>
    </row>
    <row r="210" spans="2:8" s="1" customFormat="1" ht="16.899999999999999" customHeight="1">
      <c r="B210" s="33"/>
      <c r="C210" s="206" t="s">
        <v>19</v>
      </c>
      <c r="D210" s="206" t="s">
        <v>863</v>
      </c>
      <c r="E210" s="18" t="s">
        <v>19</v>
      </c>
      <c r="F210" s="207">
        <v>0</v>
      </c>
      <c r="H210" s="33"/>
    </row>
    <row r="211" spans="2:8" s="1" customFormat="1" ht="16.899999999999999" customHeight="1">
      <c r="B211" s="33"/>
      <c r="C211" s="206" t="s">
        <v>19</v>
      </c>
      <c r="D211" s="206" t="s">
        <v>864</v>
      </c>
      <c r="E211" s="18" t="s">
        <v>19</v>
      </c>
      <c r="F211" s="207">
        <v>10.776</v>
      </c>
      <c r="H211" s="33"/>
    </row>
    <row r="212" spans="2:8" s="1" customFormat="1" ht="16.899999999999999" customHeight="1">
      <c r="B212" s="33"/>
      <c r="C212" s="206" t="s">
        <v>19</v>
      </c>
      <c r="D212" s="206" t="s">
        <v>865</v>
      </c>
      <c r="E212" s="18" t="s">
        <v>19</v>
      </c>
      <c r="F212" s="207">
        <v>12.227</v>
      </c>
      <c r="H212" s="33"/>
    </row>
    <row r="213" spans="2:8" s="1" customFormat="1" ht="16.899999999999999" customHeight="1">
      <c r="B213" s="33"/>
      <c r="C213" s="206" t="s">
        <v>19</v>
      </c>
      <c r="D213" s="206" t="s">
        <v>866</v>
      </c>
      <c r="E213" s="18" t="s">
        <v>19</v>
      </c>
      <c r="F213" s="207">
        <v>12.86</v>
      </c>
      <c r="H213" s="33"/>
    </row>
    <row r="214" spans="2:8" s="1" customFormat="1" ht="16.899999999999999" customHeight="1">
      <c r="B214" s="33"/>
      <c r="C214" s="206" t="s">
        <v>179</v>
      </c>
      <c r="D214" s="206" t="s">
        <v>235</v>
      </c>
      <c r="E214" s="18" t="s">
        <v>19</v>
      </c>
      <c r="F214" s="207">
        <v>37.375</v>
      </c>
      <c r="H214" s="33"/>
    </row>
    <row r="215" spans="2:8" s="1" customFormat="1" ht="16.899999999999999" customHeight="1">
      <c r="B215" s="33"/>
      <c r="C215" s="208" t="s">
        <v>3906</v>
      </c>
      <c r="H215" s="33"/>
    </row>
    <row r="216" spans="2:8" s="1" customFormat="1" ht="16.899999999999999" customHeight="1">
      <c r="B216" s="33"/>
      <c r="C216" s="206" t="s">
        <v>454</v>
      </c>
      <c r="D216" s="206" t="s">
        <v>455</v>
      </c>
      <c r="E216" s="18" t="s">
        <v>181</v>
      </c>
      <c r="F216" s="207">
        <v>37.375</v>
      </c>
      <c r="H216" s="33"/>
    </row>
    <row r="217" spans="2:8" s="1" customFormat="1" ht="16.899999999999999" customHeight="1">
      <c r="B217" s="33"/>
      <c r="C217" s="206" t="s">
        <v>446</v>
      </c>
      <c r="D217" s="206" t="s">
        <v>447</v>
      </c>
      <c r="E217" s="18" t="s">
        <v>161</v>
      </c>
      <c r="F217" s="207">
        <v>37375</v>
      </c>
      <c r="H217" s="33"/>
    </row>
    <row r="218" spans="2:8" s="1" customFormat="1" ht="16.899999999999999" customHeight="1">
      <c r="B218" s="33"/>
      <c r="C218" s="206" t="s">
        <v>505</v>
      </c>
      <c r="D218" s="206" t="s">
        <v>506</v>
      </c>
      <c r="E218" s="18" t="s">
        <v>181</v>
      </c>
      <c r="F218" s="207">
        <v>37.375</v>
      </c>
      <c r="H218" s="33"/>
    </row>
    <row r="219" spans="2:8" s="1" customFormat="1" ht="16.899999999999999" customHeight="1">
      <c r="B219" s="33"/>
      <c r="C219" s="202" t="s">
        <v>540</v>
      </c>
      <c r="D219" s="203" t="s">
        <v>541</v>
      </c>
      <c r="E219" s="204" t="s">
        <v>181</v>
      </c>
      <c r="F219" s="205">
        <v>2.6509999999999998</v>
      </c>
      <c r="H219" s="33"/>
    </row>
    <row r="220" spans="2:8" s="1" customFormat="1" ht="16.899999999999999" customHeight="1">
      <c r="B220" s="33"/>
      <c r="C220" s="206" t="s">
        <v>540</v>
      </c>
      <c r="D220" s="206" t="s">
        <v>769</v>
      </c>
      <c r="E220" s="18" t="s">
        <v>19</v>
      </c>
      <c r="F220" s="207">
        <v>2.6509999999999998</v>
      </c>
      <c r="H220" s="33"/>
    </row>
    <row r="221" spans="2:8" s="1" customFormat="1" ht="16.899999999999999" customHeight="1">
      <c r="B221" s="33"/>
      <c r="C221" s="208" t="s">
        <v>3906</v>
      </c>
      <c r="H221" s="33"/>
    </row>
    <row r="222" spans="2:8" s="1" customFormat="1" ht="16.899999999999999" customHeight="1">
      <c r="B222" s="33"/>
      <c r="C222" s="206" t="s">
        <v>774</v>
      </c>
      <c r="D222" s="206" t="s">
        <v>775</v>
      </c>
      <c r="E222" s="18" t="s">
        <v>181</v>
      </c>
      <c r="F222" s="207">
        <v>2.6509999999999998</v>
      </c>
      <c r="H222" s="33"/>
    </row>
    <row r="223" spans="2:8" s="1" customFormat="1" ht="16.899999999999999" customHeight="1">
      <c r="B223" s="33"/>
      <c r="C223" s="206" t="s">
        <v>755</v>
      </c>
      <c r="D223" s="206" t="s">
        <v>756</v>
      </c>
      <c r="E223" s="18" t="s">
        <v>181</v>
      </c>
      <c r="F223" s="207">
        <v>10.096</v>
      </c>
      <c r="H223" s="33"/>
    </row>
    <row r="224" spans="2:8" s="1" customFormat="1" ht="16.899999999999999" customHeight="1">
      <c r="B224" s="33"/>
      <c r="C224" s="206" t="s">
        <v>778</v>
      </c>
      <c r="D224" s="206" t="s">
        <v>779</v>
      </c>
      <c r="E224" s="18" t="s">
        <v>181</v>
      </c>
      <c r="F224" s="207">
        <v>10.096</v>
      </c>
      <c r="H224" s="33"/>
    </row>
    <row r="225" spans="2:8" s="1" customFormat="1" ht="16.899999999999999" customHeight="1">
      <c r="B225" s="33"/>
      <c r="C225" s="202" t="s">
        <v>544</v>
      </c>
      <c r="D225" s="203" t="s">
        <v>545</v>
      </c>
      <c r="E225" s="204" t="s">
        <v>181</v>
      </c>
      <c r="F225" s="205">
        <v>1.6719999999999999</v>
      </c>
      <c r="H225" s="33"/>
    </row>
    <row r="226" spans="2:8" s="1" customFormat="1" ht="16.899999999999999" customHeight="1">
      <c r="B226" s="33"/>
      <c r="C226" s="206" t="s">
        <v>19</v>
      </c>
      <c r="D226" s="206" t="s">
        <v>807</v>
      </c>
      <c r="E226" s="18" t="s">
        <v>19</v>
      </c>
      <c r="F226" s="207">
        <v>0.74399999999999999</v>
      </c>
      <c r="H226" s="33"/>
    </row>
    <row r="227" spans="2:8" s="1" customFormat="1" ht="16.899999999999999" customHeight="1">
      <c r="B227" s="33"/>
      <c r="C227" s="206" t="s">
        <v>19</v>
      </c>
      <c r="D227" s="206" t="s">
        <v>808</v>
      </c>
      <c r="E227" s="18" t="s">
        <v>19</v>
      </c>
      <c r="F227" s="207">
        <v>0</v>
      </c>
      <c r="H227" s="33"/>
    </row>
    <row r="228" spans="2:8" s="1" customFormat="1" ht="16.899999999999999" customHeight="1">
      <c r="B228" s="33"/>
      <c r="C228" s="206" t="s">
        <v>19</v>
      </c>
      <c r="D228" s="206" t="s">
        <v>809</v>
      </c>
      <c r="E228" s="18" t="s">
        <v>19</v>
      </c>
      <c r="F228" s="207">
        <v>0.92800000000000005</v>
      </c>
      <c r="H228" s="33"/>
    </row>
    <row r="229" spans="2:8" s="1" customFormat="1" ht="16.899999999999999" customHeight="1">
      <c r="B229" s="33"/>
      <c r="C229" s="206" t="s">
        <v>544</v>
      </c>
      <c r="D229" s="206" t="s">
        <v>235</v>
      </c>
      <c r="E229" s="18" t="s">
        <v>19</v>
      </c>
      <c r="F229" s="207">
        <v>1.6719999999999999</v>
      </c>
      <c r="H229" s="33"/>
    </row>
    <row r="230" spans="2:8" s="1" customFormat="1" ht="16.899999999999999" customHeight="1">
      <c r="B230" s="33"/>
      <c r="C230" s="208" t="s">
        <v>3906</v>
      </c>
      <c r="H230" s="33"/>
    </row>
    <row r="231" spans="2:8" s="1" customFormat="1" ht="16.899999999999999" customHeight="1">
      <c r="B231" s="33"/>
      <c r="C231" s="206" t="s">
        <v>774</v>
      </c>
      <c r="D231" s="206" t="s">
        <v>775</v>
      </c>
      <c r="E231" s="18" t="s">
        <v>181</v>
      </c>
      <c r="F231" s="207">
        <v>1.6719999999999999</v>
      </c>
      <c r="H231" s="33"/>
    </row>
    <row r="232" spans="2:8" s="1" customFormat="1" ht="16.899999999999999" customHeight="1">
      <c r="B232" s="33"/>
      <c r="C232" s="206" t="s">
        <v>784</v>
      </c>
      <c r="D232" s="206" t="s">
        <v>785</v>
      </c>
      <c r="E232" s="18" t="s">
        <v>181</v>
      </c>
      <c r="F232" s="207">
        <v>5.415</v>
      </c>
      <c r="H232" s="33"/>
    </row>
    <row r="233" spans="2:8" s="1" customFormat="1" ht="16.899999999999999" customHeight="1">
      <c r="B233" s="33"/>
      <c r="C233" s="202" t="s">
        <v>547</v>
      </c>
      <c r="D233" s="203" t="s">
        <v>548</v>
      </c>
      <c r="E233" s="204" t="s">
        <v>181</v>
      </c>
      <c r="F233" s="205">
        <v>5.415</v>
      </c>
      <c r="H233" s="33"/>
    </row>
    <row r="234" spans="2:8" s="1" customFormat="1" ht="16.899999999999999" customHeight="1">
      <c r="B234" s="33"/>
      <c r="C234" s="206" t="s">
        <v>19</v>
      </c>
      <c r="D234" s="206" t="s">
        <v>612</v>
      </c>
      <c r="E234" s="18" t="s">
        <v>19</v>
      </c>
      <c r="F234" s="207">
        <v>0</v>
      </c>
      <c r="H234" s="33"/>
    </row>
    <row r="235" spans="2:8" s="1" customFormat="1" ht="16.899999999999999" customHeight="1">
      <c r="B235" s="33"/>
      <c r="C235" s="206" t="s">
        <v>19</v>
      </c>
      <c r="D235" s="206" t="s">
        <v>788</v>
      </c>
      <c r="E235" s="18" t="s">
        <v>19</v>
      </c>
      <c r="F235" s="207">
        <v>0</v>
      </c>
      <c r="H235" s="33"/>
    </row>
    <row r="236" spans="2:8" s="1" customFormat="1" ht="16.899999999999999" customHeight="1">
      <c r="B236" s="33"/>
      <c r="C236" s="206" t="s">
        <v>19</v>
      </c>
      <c r="D236" s="206" t="s">
        <v>529</v>
      </c>
      <c r="E236" s="18" t="s">
        <v>19</v>
      </c>
      <c r="F236" s="207">
        <v>2.3090000000000002</v>
      </c>
      <c r="H236" s="33"/>
    </row>
    <row r="237" spans="2:8" s="1" customFormat="1" ht="16.899999999999999" customHeight="1">
      <c r="B237" s="33"/>
      <c r="C237" s="206" t="s">
        <v>19</v>
      </c>
      <c r="D237" s="206" t="s">
        <v>571</v>
      </c>
      <c r="E237" s="18" t="s">
        <v>19</v>
      </c>
      <c r="F237" s="207">
        <v>0.54700000000000004</v>
      </c>
      <c r="H237" s="33"/>
    </row>
    <row r="238" spans="2:8" s="1" customFormat="1" ht="16.899999999999999" customHeight="1">
      <c r="B238" s="33"/>
      <c r="C238" s="206" t="s">
        <v>19</v>
      </c>
      <c r="D238" s="206" t="s">
        <v>568</v>
      </c>
      <c r="E238" s="18" t="s">
        <v>19</v>
      </c>
      <c r="F238" s="207">
        <v>0.81499999999999995</v>
      </c>
      <c r="H238" s="33"/>
    </row>
    <row r="239" spans="2:8" s="1" customFormat="1" ht="16.899999999999999" customHeight="1">
      <c r="B239" s="33"/>
      <c r="C239" s="206" t="s">
        <v>19</v>
      </c>
      <c r="D239" s="206" t="s">
        <v>789</v>
      </c>
      <c r="E239" s="18" t="s">
        <v>19</v>
      </c>
      <c r="F239" s="207">
        <v>7.1999999999999995E-2</v>
      </c>
      <c r="H239" s="33"/>
    </row>
    <row r="240" spans="2:8" s="1" customFormat="1" ht="16.899999999999999" customHeight="1">
      <c r="B240" s="33"/>
      <c r="C240" s="206" t="s">
        <v>19</v>
      </c>
      <c r="D240" s="206" t="s">
        <v>544</v>
      </c>
      <c r="E240" s="18" t="s">
        <v>19</v>
      </c>
      <c r="F240" s="207">
        <v>1.6719999999999999</v>
      </c>
      <c r="H240" s="33"/>
    </row>
    <row r="241" spans="2:8" s="1" customFormat="1" ht="16.899999999999999" customHeight="1">
      <c r="B241" s="33"/>
      <c r="C241" s="206" t="s">
        <v>547</v>
      </c>
      <c r="D241" s="206" t="s">
        <v>235</v>
      </c>
      <c r="E241" s="18" t="s">
        <v>19</v>
      </c>
      <c r="F241" s="207">
        <v>5.415</v>
      </c>
      <c r="H241" s="33"/>
    </row>
    <row r="242" spans="2:8" s="1" customFormat="1" ht="16.899999999999999" customHeight="1">
      <c r="B242" s="33"/>
      <c r="C242" s="208" t="s">
        <v>3906</v>
      </c>
      <c r="H242" s="33"/>
    </row>
    <row r="243" spans="2:8" s="1" customFormat="1" ht="16.899999999999999" customHeight="1">
      <c r="B243" s="33"/>
      <c r="C243" s="206" t="s">
        <v>784</v>
      </c>
      <c r="D243" s="206" t="s">
        <v>785</v>
      </c>
      <c r="E243" s="18" t="s">
        <v>181</v>
      </c>
      <c r="F243" s="207">
        <v>5.415</v>
      </c>
      <c r="H243" s="33"/>
    </row>
    <row r="244" spans="2:8" s="1" customFormat="1" ht="16.899999999999999" customHeight="1">
      <c r="B244" s="33"/>
      <c r="C244" s="206" t="s">
        <v>834</v>
      </c>
      <c r="D244" s="206" t="s">
        <v>835</v>
      </c>
      <c r="E244" s="18" t="s">
        <v>181</v>
      </c>
      <c r="F244" s="207">
        <v>5.415</v>
      </c>
      <c r="H244" s="33"/>
    </row>
    <row r="245" spans="2:8" s="1" customFormat="1" ht="16.899999999999999" customHeight="1">
      <c r="B245" s="33"/>
      <c r="C245" s="202" t="s">
        <v>3908</v>
      </c>
      <c r="D245" s="203" t="s">
        <v>557</v>
      </c>
      <c r="E245" s="204" t="s">
        <v>181</v>
      </c>
      <c r="F245" s="205">
        <v>4.6539999999999999</v>
      </c>
      <c r="H245" s="33"/>
    </row>
    <row r="246" spans="2:8" s="1" customFormat="1" ht="16.899999999999999" customHeight="1">
      <c r="B246" s="33"/>
      <c r="C246" s="202" t="s">
        <v>3909</v>
      </c>
      <c r="D246" s="203" t="s">
        <v>551</v>
      </c>
      <c r="E246" s="204" t="s">
        <v>181</v>
      </c>
      <c r="F246" s="205">
        <v>5.5149999999999997</v>
      </c>
      <c r="H246" s="33"/>
    </row>
    <row r="247" spans="2:8" s="1" customFormat="1" ht="16.899999999999999" customHeight="1">
      <c r="B247" s="33"/>
      <c r="C247" s="202" t="s">
        <v>550</v>
      </c>
      <c r="D247" s="203" t="s">
        <v>551</v>
      </c>
      <c r="E247" s="204" t="s">
        <v>181</v>
      </c>
      <c r="F247" s="205">
        <v>7.593</v>
      </c>
      <c r="H247" s="33"/>
    </row>
    <row r="248" spans="2:8" s="1" customFormat="1" ht="16.899999999999999" customHeight="1">
      <c r="B248" s="33"/>
      <c r="C248" s="206" t="s">
        <v>19</v>
      </c>
      <c r="D248" s="206" t="s">
        <v>593</v>
      </c>
      <c r="E248" s="18" t="s">
        <v>19</v>
      </c>
      <c r="F248" s="207">
        <v>0</v>
      </c>
      <c r="H248" s="33"/>
    </row>
    <row r="249" spans="2:8" s="1" customFormat="1" ht="16.899999999999999" customHeight="1">
      <c r="B249" s="33"/>
      <c r="C249" s="206" t="s">
        <v>19</v>
      </c>
      <c r="D249" s="206" t="s">
        <v>669</v>
      </c>
      <c r="E249" s="18" t="s">
        <v>19</v>
      </c>
      <c r="F249" s="207">
        <v>0</v>
      </c>
      <c r="H249" s="33"/>
    </row>
    <row r="250" spans="2:8" s="1" customFormat="1" ht="16.899999999999999" customHeight="1">
      <c r="B250" s="33"/>
      <c r="C250" s="206" t="s">
        <v>19</v>
      </c>
      <c r="D250" s="206" t="s">
        <v>670</v>
      </c>
      <c r="E250" s="18" t="s">
        <v>19</v>
      </c>
      <c r="F250" s="207">
        <v>0</v>
      </c>
      <c r="H250" s="33"/>
    </row>
    <row r="251" spans="2:8" s="1" customFormat="1" ht="16.899999999999999" customHeight="1">
      <c r="B251" s="33"/>
      <c r="C251" s="206" t="s">
        <v>19</v>
      </c>
      <c r="D251" s="206" t="s">
        <v>671</v>
      </c>
      <c r="E251" s="18" t="s">
        <v>19</v>
      </c>
      <c r="F251" s="207">
        <v>1.0409999999999999</v>
      </c>
      <c r="H251" s="33"/>
    </row>
    <row r="252" spans="2:8" s="1" customFormat="1" ht="16.899999999999999" customHeight="1">
      <c r="B252" s="33"/>
      <c r="C252" s="206" t="s">
        <v>19</v>
      </c>
      <c r="D252" s="206" t="s">
        <v>672</v>
      </c>
      <c r="E252" s="18" t="s">
        <v>19</v>
      </c>
      <c r="F252" s="207">
        <v>0</v>
      </c>
      <c r="H252" s="33"/>
    </row>
    <row r="253" spans="2:8" s="1" customFormat="1" ht="16.899999999999999" customHeight="1">
      <c r="B253" s="33"/>
      <c r="C253" s="206" t="s">
        <v>19</v>
      </c>
      <c r="D253" s="206" t="s">
        <v>673</v>
      </c>
      <c r="E253" s="18" t="s">
        <v>19</v>
      </c>
      <c r="F253" s="207">
        <v>2.84</v>
      </c>
      <c r="H253" s="33"/>
    </row>
    <row r="254" spans="2:8" s="1" customFormat="1" ht="16.899999999999999" customHeight="1">
      <c r="B254" s="33"/>
      <c r="C254" s="206" t="s">
        <v>19</v>
      </c>
      <c r="D254" s="206" t="s">
        <v>593</v>
      </c>
      <c r="E254" s="18" t="s">
        <v>19</v>
      </c>
      <c r="F254" s="207">
        <v>0</v>
      </c>
      <c r="H254" s="33"/>
    </row>
    <row r="255" spans="2:8" s="1" customFormat="1" ht="16.899999999999999" customHeight="1">
      <c r="B255" s="33"/>
      <c r="C255" s="206" t="s">
        <v>19</v>
      </c>
      <c r="D255" s="206" t="s">
        <v>674</v>
      </c>
      <c r="E255" s="18" t="s">
        <v>19</v>
      </c>
      <c r="F255" s="207">
        <v>0</v>
      </c>
      <c r="H255" s="33"/>
    </row>
    <row r="256" spans="2:8" s="1" customFormat="1" ht="16.899999999999999" customHeight="1">
      <c r="B256" s="33"/>
      <c r="C256" s="206" t="s">
        <v>19</v>
      </c>
      <c r="D256" s="206" t="s">
        <v>670</v>
      </c>
      <c r="E256" s="18" t="s">
        <v>19</v>
      </c>
      <c r="F256" s="207">
        <v>0</v>
      </c>
      <c r="H256" s="33"/>
    </row>
    <row r="257" spans="2:8" s="1" customFormat="1" ht="16.899999999999999" customHeight="1">
      <c r="B257" s="33"/>
      <c r="C257" s="206" t="s">
        <v>19</v>
      </c>
      <c r="D257" s="206" t="s">
        <v>675</v>
      </c>
      <c r="E257" s="18" t="s">
        <v>19</v>
      </c>
      <c r="F257" s="207">
        <v>1.024</v>
      </c>
      <c r="H257" s="33"/>
    </row>
    <row r="258" spans="2:8" s="1" customFormat="1" ht="16.899999999999999" customHeight="1">
      <c r="B258" s="33"/>
      <c r="C258" s="206" t="s">
        <v>19</v>
      </c>
      <c r="D258" s="206" t="s">
        <v>672</v>
      </c>
      <c r="E258" s="18" t="s">
        <v>19</v>
      </c>
      <c r="F258" s="207">
        <v>0</v>
      </c>
      <c r="H258" s="33"/>
    </row>
    <row r="259" spans="2:8" s="1" customFormat="1" ht="16.899999999999999" customHeight="1">
      <c r="B259" s="33"/>
      <c r="C259" s="206" t="s">
        <v>19</v>
      </c>
      <c r="D259" s="206" t="s">
        <v>676</v>
      </c>
      <c r="E259" s="18" t="s">
        <v>19</v>
      </c>
      <c r="F259" s="207">
        <v>2.6880000000000002</v>
      </c>
      <c r="H259" s="33"/>
    </row>
    <row r="260" spans="2:8" s="1" customFormat="1" ht="16.899999999999999" customHeight="1">
      <c r="B260" s="33"/>
      <c r="C260" s="206" t="s">
        <v>550</v>
      </c>
      <c r="D260" s="206" t="s">
        <v>235</v>
      </c>
      <c r="E260" s="18" t="s">
        <v>19</v>
      </c>
      <c r="F260" s="207">
        <v>7.593</v>
      </c>
      <c r="H260" s="33"/>
    </row>
    <row r="261" spans="2:8" s="1" customFormat="1" ht="16.899999999999999" customHeight="1">
      <c r="B261" s="33"/>
      <c r="C261" s="208" t="s">
        <v>3906</v>
      </c>
      <c r="H261" s="33"/>
    </row>
    <row r="262" spans="2:8" s="1" customFormat="1" ht="16.899999999999999" customHeight="1">
      <c r="B262" s="33"/>
      <c r="C262" s="206" t="s">
        <v>691</v>
      </c>
      <c r="D262" s="206" t="s">
        <v>692</v>
      </c>
      <c r="E262" s="18" t="s">
        <v>181</v>
      </c>
      <c r="F262" s="207">
        <v>7.593</v>
      </c>
      <c r="H262" s="33"/>
    </row>
    <row r="263" spans="2:8" s="1" customFormat="1" ht="16.899999999999999" customHeight="1">
      <c r="B263" s="33"/>
      <c r="C263" s="206" t="s">
        <v>663</v>
      </c>
      <c r="D263" s="206" t="s">
        <v>664</v>
      </c>
      <c r="E263" s="18" t="s">
        <v>181</v>
      </c>
      <c r="F263" s="207">
        <v>11.52</v>
      </c>
      <c r="H263" s="33"/>
    </row>
    <row r="264" spans="2:8" s="1" customFormat="1" ht="16.899999999999999" customHeight="1">
      <c r="B264" s="33"/>
      <c r="C264" s="206" t="s">
        <v>685</v>
      </c>
      <c r="D264" s="206" t="s">
        <v>686</v>
      </c>
      <c r="E264" s="18" t="s">
        <v>181</v>
      </c>
      <c r="F264" s="207">
        <v>10.228999999999999</v>
      </c>
      <c r="H264" s="33"/>
    </row>
    <row r="265" spans="2:8" s="1" customFormat="1" ht="16.899999999999999" customHeight="1">
      <c r="B265" s="33"/>
      <c r="C265" s="206" t="s">
        <v>699</v>
      </c>
      <c r="D265" s="206" t="s">
        <v>700</v>
      </c>
      <c r="E265" s="18" t="s">
        <v>181</v>
      </c>
      <c r="F265" s="207">
        <v>10.228999999999999</v>
      </c>
      <c r="H265" s="33"/>
    </row>
    <row r="266" spans="2:8" s="1" customFormat="1" ht="16.899999999999999" customHeight="1">
      <c r="B266" s="33"/>
      <c r="C266" s="206" t="s">
        <v>774</v>
      </c>
      <c r="D266" s="206" t="s">
        <v>775</v>
      </c>
      <c r="E266" s="18" t="s">
        <v>181</v>
      </c>
      <c r="F266" s="207">
        <v>2.6509999999999998</v>
      </c>
      <c r="H266" s="33"/>
    </row>
    <row r="267" spans="2:8" s="1" customFormat="1" ht="16.899999999999999" customHeight="1">
      <c r="B267" s="33"/>
      <c r="C267" s="202" t="s">
        <v>553</v>
      </c>
      <c r="D267" s="203" t="s">
        <v>554</v>
      </c>
      <c r="E267" s="204" t="s">
        <v>181</v>
      </c>
      <c r="F267" s="205">
        <v>1.2909999999999999</v>
      </c>
      <c r="H267" s="33"/>
    </row>
    <row r="268" spans="2:8" s="1" customFormat="1" ht="16.899999999999999" customHeight="1">
      <c r="B268" s="33"/>
      <c r="C268" s="206" t="s">
        <v>19</v>
      </c>
      <c r="D268" s="206" t="s">
        <v>612</v>
      </c>
      <c r="E268" s="18" t="s">
        <v>19</v>
      </c>
      <c r="F268" s="207">
        <v>0</v>
      </c>
      <c r="H268" s="33"/>
    </row>
    <row r="269" spans="2:8" s="1" customFormat="1" ht="16.899999999999999" customHeight="1">
      <c r="B269" s="33"/>
      <c r="C269" s="206" t="s">
        <v>19</v>
      </c>
      <c r="D269" s="206" t="s">
        <v>678</v>
      </c>
      <c r="E269" s="18" t="s">
        <v>19</v>
      </c>
      <c r="F269" s="207">
        <v>0</v>
      </c>
      <c r="H269" s="33"/>
    </row>
    <row r="270" spans="2:8" s="1" customFormat="1" ht="16.899999999999999" customHeight="1">
      <c r="B270" s="33"/>
      <c r="C270" s="206" t="s">
        <v>19</v>
      </c>
      <c r="D270" s="206" t="s">
        <v>683</v>
      </c>
      <c r="E270" s="18" t="s">
        <v>19</v>
      </c>
      <c r="F270" s="207">
        <v>1.258</v>
      </c>
      <c r="H270" s="33"/>
    </row>
    <row r="271" spans="2:8" s="1" customFormat="1" ht="16.899999999999999" customHeight="1">
      <c r="B271" s="33"/>
      <c r="C271" s="206" t="s">
        <v>19</v>
      </c>
      <c r="D271" s="206" t="s">
        <v>684</v>
      </c>
      <c r="E271" s="18" t="s">
        <v>19</v>
      </c>
      <c r="F271" s="207">
        <v>3.3000000000000002E-2</v>
      </c>
      <c r="H271" s="33"/>
    </row>
    <row r="272" spans="2:8" s="1" customFormat="1" ht="16.899999999999999" customHeight="1">
      <c r="B272" s="33"/>
      <c r="C272" s="206" t="s">
        <v>553</v>
      </c>
      <c r="D272" s="206" t="s">
        <v>235</v>
      </c>
      <c r="E272" s="18" t="s">
        <v>19</v>
      </c>
      <c r="F272" s="207">
        <v>1.2909999999999999</v>
      </c>
      <c r="H272" s="33"/>
    </row>
    <row r="273" spans="2:8" s="1" customFormat="1" ht="16.899999999999999" customHeight="1">
      <c r="B273" s="33"/>
      <c r="C273" s="208" t="s">
        <v>3906</v>
      </c>
      <c r="H273" s="33"/>
    </row>
    <row r="274" spans="2:8" s="1" customFormat="1" ht="16.899999999999999" customHeight="1">
      <c r="B274" s="33"/>
      <c r="C274" s="206" t="s">
        <v>695</v>
      </c>
      <c r="D274" s="206" t="s">
        <v>696</v>
      </c>
      <c r="E274" s="18" t="s">
        <v>181</v>
      </c>
      <c r="F274" s="207">
        <v>1.2909999999999999</v>
      </c>
      <c r="H274" s="33"/>
    </row>
    <row r="275" spans="2:8" s="1" customFormat="1" ht="16.899999999999999" customHeight="1">
      <c r="B275" s="33"/>
      <c r="C275" s="206" t="s">
        <v>663</v>
      </c>
      <c r="D275" s="206" t="s">
        <v>664</v>
      </c>
      <c r="E275" s="18" t="s">
        <v>181</v>
      </c>
      <c r="F275" s="207">
        <v>11.52</v>
      </c>
      <c r="H275" s="33"/>
    </row>
    <row r="276" spans="2:8" s="1" customFormat="1" ht="16.899999999999999" customHeight="1">
      <c r="B276" s="33"/>
      <c r="C276" s="206" t="s">
        <v>704</v>
      </c>
      <c r="D276" s="206" t="s">
        <v>705</v>
      </c>
      <c r="E276" s="18" t="s">
        <v>181</v>
      </c>
      <c r="F276" s="207">
        <v>1.2909999999999999</v>
      </c>
      <c r="H276" s="33"/>
    </row>
    <row r="277" spans="2:8" s="1" customFormat="1" ht="16.899999999999999" customHeight="1">
      <c r="B277" s="33"/>
      <c r="C277" s="206" t="s">
        <v>709</v>
      </c>
      <c r="D277" s="206" t="s">
        <v>710</v>
      </c>
      <c r="E277" s="18" t="s">
        <v>181</v>
      </c>
      <c r="F277" s="207">
        <v>1.2909999999999999</v>
      </c>
      <c r="H277" s="33"/>
    </row>
    <row r="278" spans="2:8" s="1" customFormat="1" ht="16.899999999999999" customHeight="1">
      <c r="B278" s="33"/>
      <c r="C278" s="206" t="s">
        <v>774</v>
      </c>
      <c r="D278" s="206" t="s">
        <v>775</v>
      </c>
      <c r="E278" s="18" t="s">
        <v>181</v>
      </c>
      <c r="F278" s="207">
        <v>1.6719999999999999</v>
      </c>
      <c r="H278" s="33"/>
    </row>
    <row r="279" spans="2:8" s="1" customFormat="1" ht="16.899999999999999" customHeight="1">
      <c r="B279" s="33"/>
      <c r="C279" s="202" t="s">
        <v>556</v>
      </c>
      <c r="D279" s="203" t="s">
        <v>557</v>
      </c>
      <c r="E279" s="204" t="s">
        <v>181</v>
      </c>
      <c r="F279" s="205">
        <v>2.6360000000000001</v>
      </c>
      <c r="H279" s="33"/>
    </row>
    <row r="280" spans="2:8" s="1" customFormat="1" ht="16.899999999999999" customHeight="1">
      <c r="B280" s="33"/>
      <c r="C280" s="206" t="s">
        <v>19</v>
      </c>
      <c r="D280" s="206" t="s">
        <v>612</v>
      </c>
      <c r="E280" s="18" t="s">
        <v>19</v>
      </c>
      <c r="F280" s="207">
        <v>0</v>
      </c>
      <c r="H280" s="33"/>
    </row>
    <row r="281" spans="2:8" s="1" customFormat="1" ht="16.899999999999999" customHeight="1">
      <c r="B281" s="33"/>
      <c r="C281" s="206" t="s">
        <v>19</v>
      </c>
      <c r="D281" s="206" t="s">
        <v>678</v>
      </c>
      <c r="E281" s="18" t="s">
        <v>19</v>
      </c>
      <c r="F281" s="207">
        <v>0</v>
      </c>
      <c r="H281" s="33"/>
    </row>
    <row r="282" spans="2:8" s="1" customFormat="1" ht="16.899999999999999" customHeight="1">
      <c r="B282" s="33"/>
      <c r="C282" s="206" t="s">
        <v>19</v>
      </c>
      <c r="D282" s="206" t="s">
        <v>679</v>
      </c>
      <c r="E282" s="18" t="s">
        <v>19</v>
      </c>
      <c r="F282" s="207">
        <v>1.5740000000000001</v>
      </c>
      <c r="H282" s="33"/>
    </row>
    <row r="283" spans="2:8" s="1" customFormat="1" ht="16.899999999999999" customHeight="1">
      <c r="B283" s="33"/>
      <c r="C283" s="206" t="s">
        <v>19</v>
      </c>
      <c r="D283" s="206" t="s">
        <v>680</v>
      </c>
      <c r="E283" s="18" t="s">
        <v>19</v>
      </c>
      <c r="F283" s="207">
        <v>0</v>
      </c>
      <c r="H283" s="33"/>
    </row>
    <row r="284" spans="2:8" s="1" customFormat="1" ht="16.899999999999999" customHeight="1">
      <c r="B284" s="33"/>
      <c r="C284" s="206" t="s">
        <v>19</v>
      </c>
      <c r="D284" s="206" t="s">
        <v>681</v>
      </c>
      <c r="E284" s="18" t="s">
        <v>19</v>
      </c>
      <c r="F284" s="207">
        <v>1.0620000000000001</v>
      </c>
      <c r="H284" s="33"/>
    </row>
    <row r="285" spans="2:8" s="1" customFormat="1" ht="16.899999999999999" customHeight="1">
      <c r="B285" s="33"/>
      <c r="C285" s="206" t="s">
        <v>556</v>
      </c>
      <c r="D285" s="206" t="s">
        <v>235</v>
      </c>
      <c r="E285" s="18" t="s">
        <v>19</v>
      </c>
      <c r="F285" s="207">
        <v>2.6360000000000001</v>
      </c>
      <c r="H285" s="33"/>
    </row>
    <row r="286" spans="2:8" s="1" customFormat="1" ht="16.899999999999999" customHeight="1">
      <c r="B286" s="33"/>
      <c r="C286" s="208" t="s">
        <v>3906</v>
      </c>
      <c r="H286" s="33"/>
    </row>
    <row r="287" spans="2:8" s="1" customFormat="1" ht="16.899999999999999" customHeight="1">
      <c r="B287" s="33"/>
      <c r="C287" s="206" t="s">
        <v>695</v>
      </c>
      <c r="D287" s="206" t="s">
        <v>696</v>
      </c>
      <c r="E287" s="18" t="s">
        <v>181</v>
      </c>
      <c r="F287" s="207">
        <v>2.6360000000000001</v>
      </c>
      <c r="H287" s="33"/>
    </row>
    <row r="288" spans="2:8" s="1" customFormat="1" ht="16.899999999999999" customHeight="1">
      <c r="B288" s="33"/>
      <c r="C288" s="206" t="s">
        <v>663</v>
      </c>
      <c r="D288" s="206" t="s">
        <v>664</v>
      </c>
      <c r="E288" s="18" t="s">
        <v>181</v>
      </c>
      <c r="F288" s="207">
        <v>11.52</v>
      </c>
      <c r="H288" s="33"/>
    </row>
    <row r="289" spans="2:8" s="1" customFormat="1" ht="16.899999999999999" customHeight="1">
      <c r="B289" s="33"/>
      <c r="C289" s="206" t="s">
        <v>685</v>
      </c>
      <c r="D289" s="206" t="s">
        <v>686</v>
      </c>
      <c r="E289" s="18" t="s">
        <v>181</v>
      </c>
      <c r="F289" s="207">
        <v>10.228999999999999</v>
      </c>
      <c r="H289" s="33"/>
    </row>
    <row r="290" spans="2:8" s="1" customFormat="1" ht="16.899999999999999" customHeight="1">
      <c r="B290" s="33"/>
      <c r="C290" s="206" t="s">
        <v>699</v>
      </c>
      <c r="D290" s="206" t="s">
        <v>700</v>
      </c>
      <c r="E290" s="18" t="s">
        <v>181</v>
      </c>
      <c r="F290" s="207">
        <v>10.228999999999999</v>
      </c>
      <c r="H290" s="33"/>
    </row>
    <row r="291" spans="2:8" s="1" customFormat="1" ht="16.899999999999999" customHeight="1">
      <c r="B291" s="33"/>
      <c r="C291" s="206" t="s">
        <v>774</v>
      </c>
      <c r="D291" s="206" t="s">
        <v>775</v>
      </c>
      <c r="E291" s="18" t="s">
        <v>181</v>
      </c>
      <c r="F291" s="207">
        <v>2.6509999999999998</v>
      </c>
      <c r="H291" s="33"/>
    </row>
    <row r="292" spans="2:8" s="1" customFormat="1" ht="16.899999999999999" customHeight="1">
      <c r="B292" s="33"/>
      <c r="C292" s="202" t="s">
        <v>559</v>
      </c>
      <c r="D292" s="203" t="s">
        <v>560</v>
      </c>
      <c r="E292" s="204" t="s">
        <v>181</v>
      </c>
      <c r="F292" s="205">
        <v>7.4450000000000003</v>
      </c>
      <c r="H292" s="33"/>
    </row>
    <row r="293" spans="2:8" s="1" customFormat="1" ht="16.899999999999999" customHeight="1">
      <c r="B293" s="33"/>
      <c r="C293" s="206" t="s">
        <v>19</v>
      </c>
      <c r="D293" s="206" t="s">
        <v>593</v>
      </c>
      <c r="E293" s="18" t="s">
        <v>19</v>
      </c>
      <c r="F293" s="207">
        <v>0</v>
      </c>
      <c r="H293" s="33"/>
    </row>
    <row r="294" spans="2:8" s="1" customFormat="1" ht="16.899999999999999" customHeight="1">
      <c r="B294" s="33"/>
      <c r="C294" s="206" t="s">
        <v>19</v>
      </c>
      <c r="D294" s="206" t="s">
        <v>762</v>
      </c>
      <c r="E294" s="18" t="s">
        <v>19</v>
      </c>
      <c r="F294" s="207">
        <v>0</v>
      </c>
      <c r="H294" s="33"/>
    </row>
    <row r="295" spans="2:8" s="1" customFormat="1" ht="16.899999999999999" customHeight="1">
      <c r="B295" s="33"/>
      <c r="C295" s="206" t="s">
        <v>19</v>
      </c>
      <c r="D295" s="206" t="s">
        <v>763</v>
      </c>
      <c r="E295" s="18" t="s">
        <v>19</v>
      </c>
      <c r="F295" s="207">
        <v>2.7429999999999999</v>
      </c>
      <c r="H295" s="33"/>
    </row>
    <row r="296" spans="2:8" s="1" customFormat="1" ht="16.899999999999999" customHeight="1">
      <c r="B296" s="33"/>
      <c r="C296" s="206" t="s">
        <v>19</v>
      </c>
      <c r="D296" s="206" t="s">
        <v>764</v>
      </c>
      <c r="E296" s="18" t="s">
        <v>19</v>
      </c>
      <c r="F296" s="207">
        <v>2.8250000000000002</v>
      </c>
      <c r="H296" s="33"/>
    </row>
    <row r="297" spans="2:8" s="1" customFormat="1" ht="16.899999999999999" customHeight="1">
      <c r="B297" s="33"/>
      <c r="C297" s="206" t="s">
        <v>19</v>
      </c>
      <c r="D297" s="206" t="s">
        <v>765</v>
      </c>
      <c r="E297" s="18" t="s">
        <v>19</v>
      </c>
      <c r="F297" s="207">
        <v>0.45400000000000001</v>
      </c>
      <c r="H297" s="33"/>
    </row>
    <row r="298" spans="2:8" s="1" customFormat="1" ht="16.899999999999999" customHeight="1">
      <c r="B298" s="33"/>
      <c r="C298" s="206" t="s">
        <v>19</v>
      </c>
      <c r="D298" s="206" t="s">
        <v>766</v>
      </c>
      <c r="E298" s="18" t="s">
        <v>19</v>
      </c>
      <c r="F298" s="207">
        <v>0</v>
      </c>
      <c r="H298" s="33"/>
    </row>
    <row r="299" spans="2:8" s="1" customFormat="1" ht="16.899999999999999" customHeight="1">
      <c r="B299" s="33"/>
      <c r="C299" s="206" t="s">
        <v>19</v>
      </c>
      <c r="D299" s="206" t="s">
        <v>767</v>
      </c>
      <c r="E299" s="18" t="s">
        <v>19</v>
      </c>
      <c r="F299" s="207">
        <v>1.423</v>
      </c>
      <c r="H299" s="33"/>
    </row>
    <row r="300" spans="2:8" s="1" customFormat="1" ht="16.899999999999999" customHeight="1">
      <c r="B300" s="33"/>
      <c r="C300" s="206" t="s">
        <v>559</v>
      </c>
      <c r="D300" s="206" t="s">
        <v>235</v>
      </c>
      <c r="E300" s="18" t="s">
        <v>19</v>
      </c>
      <c r="F300" s="207">
        <v>7.4450000000000003</v>
      </c>
      <c r="H300" s="33"/>
    </row>
    <row r="301" spans="2:8" s="1" customFormat="1" ht="16.899999999999999" customHeight="1">
      <c r="B301" s="33"/>
      <c r="C301" s="208" t="s">
        <v>3906</v>
      </c>
      <c r="H301" s="33"/>
    </row>
    <row r="302" spans="2:8" s="1" customFormat="1" ht="16.899999999999999" customHeight="1">
      <c r="B302" s="33"/>
      <c r="C302" s="206" t="s">
        <v>770</v>
      </c>
      <c r="D302" s="206" t="s">
        <v>771</v>
      </c>
      <c r="E302" s="18" t="s">
        <v>181</v>
      </c>
      <c r="F302" s="207">
        <v>7.4450000000000003</v>
      </c>
      <c r="H302" s="33"/>
    </row>
    <row r="303" spans="2:8" s="1" customFormat="1" ht="16.899999999999999" customHeight="1">
      <c r="B303" s="33"/>
      <c r="C303" s="206" t="s">
        <v>755</v>
      </c>
      <c r="D303" s="206" t="s">
        <v>756</v>
      </c>
      <c r="E303" s="18" t="s">
        <v>181</v>
      </c>
      <c r="F303" s="207">
        <v>10.096</v>
      </c>
      <c r="H303" s="33"/>
    </row>
    <row r="304" spans="2:8" s="1" customFormat="1" ht="16.899999999999999" customHeight="1">
      <c r="B304" s="33"/>
      <c r="C304" s="206" t="s">
        <v>778</v>
      </c>
      <c r="D304" s="206" t="s">
        <v>779</v>
      </c>
      <c r="E304" s="18" t="s">
        <v>181</v>
      </c>
      <c r="F304" s="207">
        <v>10.096</v>
      </c>
      <c r="H304" s="33"/>
    </row>
    <row r="305" spans="2:8" s="1" customFormat="1" ht="16.899999999999999" customHeight="1">
      <c r="B305" s="33"/>
      <c r="C305" s="206" t="s">
        <v>774</v>
      </c>
      <c r="D305" s="206" t="s">
        <v>775</v>
      </c>
      <c r="E305" s="18" t="s">
        <v>181</v>
      </c>
      <c r="F305" s="207">
        <v>2.6509999999999998</v>
      </c>
      <c r="H305" s="33"/>
    </row>
    <row r="306" spans="2:8" s="1" customFormat="1" ht="16.899999999999999" customHeight="1">
      <c r="B306" s="33"/>
      <c r="C306" s="202" t="s">
        <v>562</v>
      </c>
      <c r="D306" s="203" t="s">
        <v>563</v>
      </c>
      <c r="E306" s="204" t="s">
        <v>151</v>
      </c>
      <c r="F306" s="205">
        <v>268.17599999999999</v>
      </c>
      <c r="H306" s="33"/>
    </row>
    <row r="307" spans="2:8" s="1" customFormat="1" ht="16.899999999999999" customHeight="1">
      <c r="B307" s="33"/>
      <c r="C307" s="206" t="s">
        <v>19</v>
      </c>
      <c r="D307" s="206" t="s">
        <v>593</v>
      </c>
      <c r="E307" s="18" t="s">
        <v>19</v>
      </c>
      <c r="F307" s="207">
        <v>0</v>
      </c>
      <c r="H307" s="33"/>
    </row>
    <row r="308" spans="2:8" s="1" customFormat="1" ht="16.899999999999999" customHeight="1">
      <c r="B308" s="33"/>
      <c r="C308" s="206" t="s">
        <v>19</v>
      </c>
      <c r="D308" s="206" t="s">
        <v>619</v>
      </c>
      <c r="E308" s="18" t="s">
        <v>19</v>
      </c>
      <c r="F308" s="207">
        <v>0</v>
      </c>
      <c r="H308" s="33"/>
    </row>
    <row r="309" spans="2:8" s="1" customFormat="1" ht="16.899999999999999" customHeight="1">
      <c r="B309" s="33"/>
      <c r="C309" s="206" t="s">
        <v>19</v>
      </c>
      <c r="D309" s="206" t="s">
        <v>620</v>
      </c>
      <c r="E309" s="18" t="s">
        <v>19</v>
      </c>
      <c r="F309" s="207">
        <v>65.231999999999999</v>
      </c>
      <c r="H309" s="33"/>
    </row>
    <row r="310" spans="2:8" s="1" customFormat="1" ht="16.899999999999999" customHeight="1">
      <c r="B310" s="33"/>
      <c r="C310" s="206" t="s">
        <v>19</v>
      </c>
      <c r="D310" s="206" t="s">
        <v>621</v>
      </c>
      <c r="E310" s="18" t="s">
        <v>19</v>
      </c>
      <c r="F310" s="207">
        <v>144.96</v>
      </c>
      <c r="H310" s="33"/>
    </row>
    <row r="311" spans="2:8" s="1" customFormat="1" ht="16.899999999999999" customHeight="1">
      <c r="B311" s="33"/>
      <c r="C311" s="206" t="s">
        <v>19</v>
      </c>
      <c r="D311" s="206" t="s">
        <v>622</v>
      </c>
      <c r="E311" s="18" t="s">
        <v>19</v>
      </c>
      <c r="F311" s="207">
        <v>57.984000000000002</v>
      </c>
      <c r="H311" s="33"/>
    </row>
    <row r="312" spans="2:8" s="1" customFormat="1" ht="16.899999999999999" customHeight="1">
      <c r="B312" s="33"/>
      <c r="C312" s="206" t="s">
        <v>562</v>
      </c>
      <c r="D312" s="206" t="s">
        <v>623</v>
      </c>
      <c r="E312" s="18" t="s">
        <v>19</v>
      </c>
      <c r="F312" s="207">
        <v>268.17599999999999</v>
      </c>
      <c r="H312" s="33"/>
    </row>
    <row r="313" spans="2:8" s="1" customFormat="1" ht="16.899999999999999" customHeight="1">
      <c r="B313" s="33"/>
      <c r="C313" s="208" t="s">
        <v>3906</v>
      </c>
      <c r="H313" s="33"/>
    </row>
    <row r="314" spans="2:8" s="1" customFormat="1" ht="16.899999999999999" customHeight="1">
      <c r="B314" s="33"/>
      <c r="C314" s="206" t="s">
        <v>615</v>
      </c>
      <c r="D314" s="206" t="s">
        <v>616</v>
      </c>
      <c r="E314" s="18" t="s">
        <v>151</v>
      </c>
      <c r="F314" s="207">
        <v>1314.4079999999999</v>
      </c>
      <c r="H314" s="33"/>
    </row>
    <row r="315" spans="2:8" s="1" customFormat="1" ht="16.899999999999999" customHeight="1">
      <c r="B315" s="33"/>
      <c r="C315" s="206" t="s">
        <v>644</v>
      </c>
      <c r="D315" s="206" t="s">
        <v>645</v>
      </c>
      <c r="E315" s="18" t="s">
        <v>181</v>
      </c>
      <c r="F315" s="207">
        <v>33.119999999999997</v>
      </c>
      <c r="H315" s="33"/>
    </row>
    <row r="316" spans="2:8" s="1" customFormat="1" ht="16.899999999999999" customHeight="1">
      <c r="B316" s="33"/>
      <c r="C316" s="202" t="s">
        <v>3910</v>
      </c>
      <c r="D316" s="203" t="s">
        <v>563</v>
      </c>
      <c r="E316" s="204" t="s">
        <v>151</v>
      </c>
      <c r="F316" s="205">
        <v>0</v>
      </c>
      <c r="H316" s="33"/>
    </row>
    <row r="317" spans="2:8" s="1" customFormat="1" ht="16.899999999999999" customHeight="1">
      <c r="B317" s="33"/>
      <c r="C317" s="202" t="s">
        <v>565</v>
      </c>
      <c r="D317" s="203" t="s">
        <v>566</v>
      </c>
      <c r="E317" s="204" t="s">
        <v>151</v>
      </c>
      <c r="F317" s="205">
        <v>1046.232</v>
      </c>
      <c r="H317" s="33"/>
    </row>
    <row r="318" spans="2:8" s="1" customFormat="1" ht="16.899999999999999" customHeight="1">
      <c r="B318" s="33"/>
      <c r="C318" s="206" t="s">
        <v>19</v>
      </c>
      <c r="D318" s="206" t="s">
        <v>624</v>
      </c>
      <c r="E318" s="18" t="s">
        <v>19</v>
      </c>
      <c r="F318" s="207">
        <v>0</v>
      </c>
      <c r="H318" s="33"/>
    </row>
    <row r="319" spans="2:8" s="1" customFormat="1" ht="16.899999999999999" customHeight="1">
      <c r="B319" s="33"/>
      <c r="C319" s="206" t="s">
        <v>19</v>
      </c>
      <c r="D319" s="206" t="s">
        <v>625</v>
      </c>
      <c r="E319" s="18" t="s">
        <v>19</v>
      </c>
      <c r="F319" s="207">
        <v>375.512</v>
      </c>
      <c r="H319" s="33"/>
    </row>
    <row r="320" spans="2:8" s="1" customFormat="1" ht="16.899999999999999" customHeight="1">
      <c r="B320" s="33"/>
      <c r="C320" s="206" t="s">
        <v>19</v>
      </c>
      <c r="D320" s="206" t="s">
        <v>626</v>
      </c>
      <c r="E320" s="18" t="s">
        <v>19</v>
      </c>
      <c r="F320" s="207">
        <v>397.12</v>
      </c>
      <c r="H320" s="33"/>
    </row>
    <row r="321" spans="2:8" s="1" customFormat="1" ht="16.899999999999999" customHeight="1">
      <c r="B321" s="33"/>
      <c r="C321" s="206" t="s">
        <v>19</v>
      </c>
      <c r="D321" s="206" t="s">
        <v>627</v>
      </c>
      <c r="E321" s="18" t="s">
        <v>19</v>
      </c>
      <c r="F321" s="207">
        <v>273.60000000000002</v>
      </c>
      <c r="H321" s="33"/>
    </row>
    <row r="322" spans="2:8" s="1" customFormat="1" ht="16.899999999999999" customHeight="1">
      <c r="B322" s="33"/>
      <c r="C322" s="206" t="s">
        <v>565</v>
      </c>
      <c r="D322" s="206" t="s">
        <v>623</v>
      </c>
      <c r="E322" s="18" t="s">
        <v>19</v>
      </c>
      <c r="F322" s="207">
        <v>1046.232</v>
      </c>
      <c r="H322" s="33"/>
    </row>
    <row r="323" spans="2:8" s="1" customFormat="1" ht="16.899999999999999" customHeight="1">
      <c r="B323" s="33"/>
      <c r="C323" s="208" t="s">
        <v>3906</v>
      </c>
      <c r="H323" s="33"/>
    </row>
    <row r="324" spans="2:8" s="1" customFormat="1" ht="16.899999999999999" customHeight="1">
      <c r="B324" s="33"/>
      <c r="C324" s="206" t="s">
        <v>615</v>
      </c>
      <c r="D324" s="206" t="s">
        <v>616</v>
      </c>
      <c r="E324" s="18" t="s">
        <v>151</v>
      </c>
      <c r="F324" s="207">
        <v>1314.4079999999999</v>
      </c>
      <c r="H324" s="33"/>
    </row>
    <row r="325" spans="2:8" s="1" customFormat="1" ht="16.899999999999999" customHeight="1">
      <c r="B325" s="33"/>
      <c r="C325" s="206" t="s">
        <v>639</v>
      </c>
      <c r="D325" s="206" t="s">
        <v>640</v>
      </c>
      <c r="E325" s="18" t="s">
        <v>181</v>
      </c>
      <c r="F325" s="207">
        <v>129.21</v>
      </c>
      <c r="H325" s="33"/>
    </row>
    <row r="326" spans="2:8" s="1" customFormat="1" ht="16.899999999999999" customHeight="1">
      <c r="B326" s="33"/>
      <c r="C326" s="202" t="s">
        <v>3911</v>
      </c>
      <c r="D326" s="203" t="s">
        <v>566</v>
      </c>
      <c r="E326" s="204" t="s">
        <v>151</v>
      </c>
      <c r="F326" s="205">
        <v>455.71199999999999</v>
      </c>
      <c r="H326" s="33"/>
    </row>
    <row r="327" spans="2:8" s="1" customFormat="1" ht="16.899999999999999" customHeight="1">
      <c r="B327" s="33"/>
      <c r="C327" s="202" t="s">
        <v>568</v>
      </c>
      <c r="D327" s="203" t="s">
        <v>569</v>
      </c>
      <c r="E327" s="204" t="s">
        <v>181</v>
      </c>
      <c r="F327" s="205">
        <v>0.81499999999999995</v>
      </c>
      <c r="H327" s="33"/>
    </row>
    <row r="328" spans="2:8" s="1" customFormat="1" ht="16.899999999999999" customHeight="1">
      <c r="B328" s="33"/>
      <c r="C328" s="206" t="s">
        <v>19</v>
      </c>
      <c r="D328" s="206" t="s">
        <v>612</v>
      </c>
      <c r="E328" s="18" t="s">
        <v>19</v>
      </c>
      <c r="F328" s="207">
        <v>0</v>
      </c>
      <c r="H328" s="33"/>
    </row>
    <row r="329" spans="2:8" s="1" customFormat="1" ht="16.899999999999999" customHeight="1">
      <c r="B329" s="33"/>
      <c r="C329" s="206" t="s">
        <v>19</v>
      </c>
      <c r="D329" s="206" t="s">
        <v>798</v>
      </c>
      <c r="E329" s="18" t="s">
        <v>19</v>
      </c>
      <c r="F329" s="207">
        <v>0</v>
      </c>
      <c r="H329" s="33"/>
    </row>
    <row r="330" spans="2:8" s="1" customFormat="1" ht="16.899999999999999" customHeight="1">
      <c r="B330" s="33"/>
      <c r="C330" s="206" t="s">
        <v>19</v>
      </c>
      <c r="D330" s="206" t="s">
        <v>799</v>
      </c>
      <c r="E330" s="18" t="s">
        <v>19</v>
      </c>
      <c r="F330" s="207">
        <v>0.19900000000000001</v>
      </c>
      <c r="H330" s="33"/>
    </row>
    <row r="331" spans="2:8" s="1" customFormat="1" ht="16.899999999999999" customHeight="1">
      <c r="B331" s="33"/>
      <c r="C331" s="206" t="s">
        <v>19</v>
      </c>
      <c r="D331" s="206" t="s">
        <v>800</v>
      </c>
      <c r="E331" s="18" t="s">
        <v>19</v>
      </c>
      <c r="F331" s="207">
        <v>0.16400000000000001</v>
      </c>
      <c r="H331" s="33"/>
    </row>
    <row r="332" spans="2:8" s="1" customFormat="1" ht="16.899999999999999" customHeight="1">
      <c r="B332" s="33"/>
      <c r="C332" s="206" t="s">
        <v>19</v>
      </c>
      <c r="D332" s="206" t="s">
        <v>801</v>
      </c>
      <c r="E332" s="18" t="s">
        <v>19</v>
      </c>
      <c r="F332" s="207">
        <v>0</v>
      </c>
      <c r="H332" s="33"/>
    </row>
    <row r="333" spans="2:8" s="1" customFormat="1" ht="16.899999999999999" customHeight="1">
      <c r="B333" s="33"/>
      <c r="C333" s="206" t="s">
        <v>19</v>
      </c>
      <c r="D333" s="206" t="s">
        <v>802</v>
      </c>
      <c r="E333" s="18" t="s">
        <v>19</v>
      </c>
      <c r="F333" s="207">
        <v>0.45200000000000001</v>
      </c>
      <c r="H333" s="33"/>
    </row>
    <row r="334" spans="2:8" s="1" customFormat="1" ht="16.899999999999999" customHeight="1">
      <c r="B334" s="33"/>
      <c r="C334" s="206" t="s">
        <v>568</v>
      </c>
      <c r="D334" s="206" t="s">
        <v>235</v>
      </c>
      <c r="E334" s="18" t="s">
        <v>19</v>
      </c>
      <c r="F334" s="207">
        <v>0.81499999999999995</v>
      </c>
      <c r="H334" s="33"/>
    </row>
    <row r="335" spans="2:8" s="1" customFormat="1" ht="16.899999999999999" customHeight="1">
      <c r="B335" s="33"/>
      <c r="C335" s="208" t="s">
        <v>3906</v>
      </c>
      <c r="H335" s="33"/>
    </row>
    <row r="336" spans="2:8" s="1" customFormat="1" ht="16.899999999999999" customHeight="1">
      <c r="B336" s="33"/>
      <c r="C336" s="206" t="s">
        <v>819</v>
      </c>
      <c r="D336" s="206" t="s">
        <v>820</v>
      </c>
      <c r="E336" s="18" t="s">
        <v>181</v>
      </c>
      <c r="F336" s="207">
        <v>0.81499999999999995</v>
      </c>
      <c r="H336" s="33"/>
    </row>
    <row r="337" spans="2:8" s="1" customFormat="1" ht="16.899999999999999" customHeight="1">
      <c r="B337" s="33"/>
      <c r="C337" s="206" t="s">
        <v>784</v>
      </c>
      <c r="D337" s="206" t="s">
        <v>785</v>
      </c>
      <c r="E337" s="18" t="s">
        <v>181</v>
      </c>
      <c r="F337" s="207">
        <v>5.415</v>
      </c>
      <c r="H337" s="33"/>
    </row>
    <row r="338" spans="2:8" s="1" customFormat="1" ht="16.899999999999999" customHeight="1">
      <c r="B338" s="33"/>
      <c r="C338" s="206" t="s">
        <v>774</v>
      </c>
      <c r="D338" s="206" t="s">
        <v>775</v>
      </c>
      <c r="E338" s="18" t="s">
        <v>181</v>
      </c>
      <c r="F338" s="207">
        <v>1.6719999999999999</v>
      </c>
      <c r="H338" s="33"/>
    </row>
    <row r="339" spans="2:8" s="1" customFormat="1" ht="16.899999999999999" customHeight="1">
      <c r="B339" s="33"/>
      <c r="C339" s="202" t="s">
        <v>571</v>
      </c>
      <c r="D339" s="203" t="s">
        <v>572</v>
      </c>
      <c r="E339" s="204" t="s">
        <v>181</v>
      </c>
      <c r="F339" s="205">
        <v>0.54700000000000004</v>
      </c>
      <c r="H339" s="33"/>
    </row>
    <row r="340" spans="2:8" s="1" customFormat="1" ht="16.899999999999999" customHeight="1">
      <c r="B340" s="33"/>
      <c r="C340" s="206" t="s">
        <v>19</v>
      </c>
      <c r="D340" s="206" t="s">
        <v>795</v>
      </c>
      <c r="E340" s="18" t="s">
        <v>19</v>
      </c>
      <c r="F340" s="207">
        <v>0</v>
      </c>
      <c r="H340" s="33"/>
    </row>
    <row r="341" spans="2:8" s="1" customFormat="1" ht="16.899999999999999" customHeight="1">
      <c r="B341" s="33"/>
      <c r="C341" s="206" t="s">
        <v>571</v>
      </c>
      <c r="D341" s="206" t="s">
        <v>796</v>
      </c>
      <c r="E341" s="18" t="s">
        <v>19</v>
      </c>
      <c r="F341" s="207">
        <v>0.54700000000000004</v>
      </c>
      <c r="H341" s="33"/>
    </row>
    <row r="342" spans="2:8" s="1" customFormat="1" ht="16.899999999999999" customHeight="1">
      <c r="B342" s="33"/>
      <c r="C342" s="208" t="s">
        <v>3906</v>
      </c>
      <c r="H342" s="33"/>
    </row>
    <row r="343" spans="2:8" s="1" customFormat="1" ht="16.899999999999999" customHeight="1">
      <c r="B343" s="33"/>
      <c r="C343" s="206" t="s">
        <v>816</v>
      </c>
      <c r="D343" s="206" t="s">
        <v>645</v>
      </c>
      <c r="E343" s="18" t="s">
        <v>181</v>
      </c>
      <c r="F343" s="207">
        <v>0.54700000000000004</v>
      </c>
      <c r="H343" s="33"/>
    </row>
    <row r="344" spans="2:8" s="1" customFormat="1" ht="16.899999999999999" customHeight="1">
      <c r="B344" s="33"/>
      <c r="C344" s="206" t="s">
        <v>784</v>
      </c>
      <c r="D344" s="206" t="s">
        <v>785</v>
      </c>
      <c r="E344" s="18" t="s">
        <v>181</v>
      </c>
      <c r="F344" s="207">
        <v>5.415</v>
      </c>
      <c r="H344" s="33"/>
    </row>
    <row r="345" spans="2:8" s="1" customFormat="1" ht="16.899999999999999" customHeight="1">
      <c r="B345" s="33"/>
      <c r="C345" s="206" t="s">
        <v>774</v>
      </c>
      <c r="D345" s="206" t="s">
        <v>775</v>
      </c>
      <c r="E345" s="18" t="s">
        <v>181</v>
      </c>
      <c r="F345" s="207">
        <v>1.6719999999999999</v>
      </c>
      <c r="H345" s="33"/>
    </row>
    <row r="346" spans="2:8" s="1" customFormat="1" ht="26.45" customHeight="1">
      <c r="B346" s="33"/>
      <c r="C346" s="201" t="s">
        <v>3912</v>
      </c>
      <c r="D346" s="201" t="s">
        <v>103</v>
      </c>
      <c r="H346" s="33"/>
    </row>
    <row r="347" spans="2:8" s="1" customFormat="1" ht="16.899999999999999" customHeight="1">
      <c r="B347" s="33"/>
      <c r="C347" s="202" t="s">
        <v>1092</v>
      </c>
      <c r="D347" s="203" t="s">
        <v>1093</v>
      </c>
      <c r="E347" s="204" t="s">
        <v>151</v>
      </c>
      <c r="F347" s="205">
        <v>78.375</v>
      </c>
      <c r="H347" s="33"/>
    </row>
    <row r="348" spans="2:8" s="1" customFormat="1" ht="16.899999999999999" customHeight="1">
      <c r="B348" s="33"/>
      <c r="C348" s="206" t="s">
        <v>19</v>
      </c>
      <c r="D348" s="206" t="s">
        <v>1426</v>
      </c>
      <c r="E348" s="18" t="s">
        <v>19</v>
      </c>
      <c r="F348" s="207">
        <v>0</v>
      </c>
      <c r="H348" s="33"/>
    </row>
    <row r="349" spans="2:8" s="1" customFormat="1" ht="16.899999999999999" customHeight="1">
      <c r="B349" s="33"/>
      <c r="C349" s="206" t="s">
        <v>1092</v>
      </c>
      <c r="D349" s="206" t="s">
        <v>1427</v>
      </c>
      <c r="E349" s="18" t="s">
        <v>19</v>
      </c>
      <c r="F349" s="207">
        <v>78.375</v>
      </c>
      <c r="H349" s="33"/>
    </row>
    <row r="350" spans="2:8" s="1" customFormat="1" ht="16.899999999999999" customHeight="1">
      <c r="B350" s="33"/>
      <c r="C350" s="208" t="s">
        <v>3906</v>
      </c>
      <c r="H350" s="33"/>
    </row>
    <row r="351" spans="2:8" s="1" customFormat="1" ht="16.899999999999999" customHeight="1">
      <c r="B351" s="33"/>
      <c r="C351" s="206" t="s">
        <v>1421</v>
      </c>
      <c r="D351" s="206" t="s">
        <v>1422</v>
      </c>
      <c r="E351" s="18" t="s">
        <v>151</v>
      </c>
      <c r="F351" s="207">
        <v>78.375</v>
      </c>
      <c r="H351" s="33"/>
    </row>
    <row r="352" spans="2:8" s="1" customFormat="1" ht="16.899999999999999" customHeight="1">
      <c r="B352" s="33"/>
      <c r="C352" s="206" t="s">
        <v>1433</v>
      </c>
      <c r="D352" s="206" t="s">
        <v>1434</v>
      </c>
      <c r="E352" s="18" t="s">
        <v>151</v>
      </c>
      <c r="F352" s="207">
        <v>78.375</v>
      </c>
      <c r="H352" s="33"/>
    </row>
    <row r="353" spans="2:8" s="1" customFormat="1" ht="16.899999999999999" customHeight="1">
      <c r="B353" s="33"/>
      <c r="C353" s="206" t="s">
        <v>1428</v>
      </c>
      <c r="D353" s="206" t="s">
        <v>1429</v>
      </c>
      <c r="E353" s="18" t="s">
        <v>181</v>
      </c>
      <c r="F353" s="207">
        <v>2.7E-2</v>
      </c>
      <c r="H353" s="33"/>
    </row>
    <row r="354" spans="2:8" s="1" customFormat="1" ht="16.899999999999999" customHeight="1">
      <c r="B354" s="33"/>
      <c r="C354" s="206" t="s">
        <v>1439</v>
      </c>
      <c r="D354" s="206" t="s">
        <v>1440</v>
      </c>
      <c r="E354" s="18" t="s">
        <v>181</v>
      </c>
      <c r="F354" s="207">
        <v>3.2000000000000001E-2</v>
      </c>
      <c r="H354" s="33"/>
    </row>
    <row r="355" spans="2:8" s="1" customFormat="1" ht="16.899999999999999" customHeight="1">
      <c r="B355" s="33"/>
      <c r="C355" s="202" t="s">
        <v>1095</v>
      </c>
      <c r="D355" s="203" t="s">
        <v>1096</v>
      </c>
      <c r="E355" s="204" t="s">
        <v>151</v>
      </c>
      <c r="F355" s="205">
        <v>42.9</v>
      </c>
      <c r="H355" s="33"/>
    </row>
    <row r="356" spans="2:8" s="1" customFormat="1" ht="16.899999999999999" customHeight="1">
      <c r="B356" s="33"/>
      <c r="C356" s="206" t="s">
        <v>19</v>
      </c>
      <c r="D356" s="206" t="s">
        <v>1216</v>
      </c>
      <c r="E356" s="18" t="s">
        <v>19</v>
      </c>
      <c r="F356" s="207">
        <v>0</v>
      </c>
      <c r="H356" s="33"/>
    </row>
    <row r="357" spans="2:8" s="1" customFormat="1" ht="16.899999999999999" customHeight="1">
      <c r="B357" s="33"/>
      <c r="C357" s="206" t="s">
        <v>19</v>
      </c>
      <c r="D357" s="206" t="s">
        <v>1237</v>
      </c>
      <c r="E357" s="18" t="s">
        <v>19</v>
      </c>
      <c r="F357" s="207">
        <v>20.9</v>
      </c>
      <c r="H357" s="33"/>
    </row>
    <row r="358" spans="2:8" s="1" customFormat="1" ht="16.899999999999999" customHeight="1">
      <c r="B358" s="33"/>
      <c r="C358" s="206" t="s">
        <v>19</v>
      </c>
      <c r="D358" s="206" t="s">
        <v>1238</v>
      </c>
      <c r="E358" s="18" t="s">
        <v>19</v>
      </c>
      <c r="F358" s="207">
        <v>22</v>
      </c>
      <c r="H358" s="33"/>
    </row>
    <row r="359" spans="2:8" s="1" customFormat="1" ht="16.899999999999999" customHeight="1">
      <c r="B359" s="33"/>
      <c r="C359" s="206" t="s">
        <v>1095</v>
      </c>
      <c r="D359" s="206" t="s">
        <v>235</v>
      </c>
      <c r="E359" s="18" t="s">
        <v>19</v>
      </c>
      <c r="F359" s="207">
        <v>42.9</v>
      </c>
      <c r="H359" s="33"/>
    </row>
    <row r="360" spans="2:8" s="1" customFormat="1" ht="16.899999999999999" customHeight="1">
      <c r="B360" s="33"/>
      <c r="C360" s="208" t="s">
        <v>3906</v>
      </c>
      <c r="H360" s="33"/>
    </row>
    <row r="361" spans="2:8" s="1" customFormat="1" ht="16.899999999999999" customHeight="1">
      <c r="B361" s="33"/>
      <c r="C361" s="206" t="s">
        <v>1232</v>
      </c>
      <c r="D361" s="206" t="s">
        <v>1233</v>
      </c>
      <c r="E361" s="18" t="s">
        <v>151</v>
      </c>
      <c r="F361" s="207">
        <v>42.9</v>
      </c>
      <c r="H361" s="33"/>
    </row>
    <row r="362" spans="2:8" s="1" customFormat="1" ht="16.899999999999999" customHeight="1">
      <c r="B362" s="33"/>
      <c r="C362" s="206" t="s">
        <v>1239</v>
      </c>
      <c r="D362" s="206" t="s">
        <v>1240</v>
      </c>
      <c r="E362" s="18" t="s">
        <v>151</v>
      </c>
      <c r="F362" s="207">
        <v>42.9</v>
      </c>
      <c r="H362" s="33"/>
    </row>
    <row r="363" spans="2:8" s="1" customFormat="1" ht="16.899999999999999" customHeight="1">
      <c r="B363" s="33"/>
      <c r="C363" s="202" t="s">
        <v>1098</v>
      </c>
      <c r="D363" s="203" t="s">
        <v>1096</v>
      </c>
      <c r="E363" s="204" t="s">
        <v>151</v>
      </c>
      <c r="F363" s="205">
        <v>107.1</v>
      </c>
      <c r="H363" s="33"/>
    </row>
    <row r="364" spans="2:8" s="1" customFormat="1" ht="16.899999999999999" customHeight="1">
      <c r="B364" s="33"/>
      <c r="C364" s="206" t="s">
        <v>19</v>
      </c>
      <c r="D364" s="206" t="s">
        <v>1216</v>
      </c>
      <c r="E364" s="18" t="s">
        <v>19</v>
      </c>
      <c r="F364" s="207">
        <v>0</v>
      </c>
      <c r="H364" s="33"/>
    </row>
    <row r="365" spans="2:8" s="1" customFormat="1" ht="16.899999999999999" customHeight="1">
      <c r="B365" s="33"/>
      <c r="C365" s="206" t="s">
        <v>19</v>
      </c>
      <c r="D365" s="206" t="s">
        <v>1257</v>
      </c>
      <c r="E365" s="18" t="s">
        <v>19</v>
      </c>
      <c r="F365" s="207">
        <v>107.1</v>
      </c>
      <c r="H365" s="33"/>
    </row>
    <row r="366" spans="2:8" s="1" customFormat="1" ht="16.899999999999999" customHeight="1">
      <c r="B366" s="33"/>
      <c r="C366" s="206" t="s">
        <v>1098</v>
      </c>
      <c r="D366" s="206" t="s">
        <v>235</v>
      </c>
      <c r="E366" s="18" t="s">
        <v>19</v>
      </c>
      <c r="F366" s="207">
        <v>107.1</v>
      </c>
      <c r="H366" s="33"/>
    </row>
    <row r="367" spans="2:8" s="1" customFormat="1" ht="16.899999999999999" customHeight="1">
      <c r="B367" s="33"/>
      <c r="C367" s="208" t="s">
        <v>3906</v>
      </c>
      <c r="H367" s="33"/>
    </row>
    <row r="368" spans="2:8" s="1" customFormat="1" ht="16.899999999999999" customHeight="1">
      <c r="B368" s="33"/>
      <c r="C368" s="206" t="s">
        <v>1252</v>
      </c>
      <c r="D368" s="206" t="s">
        <v>1253</v>
      </c>
      <c r="E368" s="18" t="s">
        <v>151</v>
      </c>
      <c r="F368" s="207">
        <v>107.1</v>
      </c>
      <c r="H368" s="33"/>
    </row>
    <row r="369" spans="2:8" s="1" customFormat="1" ht="16.899999999999999" customHeight="1">
      <c r="B369" s="33"/>
      <c r="C369" s="206" t="s">
        <v>1258</v>
      </c>
      <c r="D369" s="206" t="s">
        <v>1259</v>
      </c>
      <c r="E369" s="18" t="s">
        <v>151</v>
      </c>
      <c r="F369" s="207">
        <v>107.1</v>
      </c>
      <c r="H369" s="33"/>
    </row>
    <row r="370" spans="2:8" s="1" customFormat="1" ht="16.899999999999999" customHeight="1">
      <c r="B370" s="33"/>
      <c r="C370" s="202" t="s">
        <v>1100</v>
      </c>
      <c r="D370" s="203" t="s">
        <v>1101</v>
      </c>
      <c r="E370" s="204" t="s">
        <v>151</v>
      </c>
      <c r="F370" s="205">
        <v>550.21799999999996</v>
      </c>
      <c r="H370" s="33"/>
    </row>
    <row r="371" spans="2:8" s="1" customFormat="1" ht="16.899999999999999" customHeight="1">
      <c r="B371" s="33"/>
      <c r="C371" s="206" t="s">
        <v>19</v>
      </c>
      <c r="D371" s="206" t="s">
        <v>1143</v>
      </c>
      <c r="E371" s="18" t="s">
        <v>19</v>
      </c>
      <c r="F371" s="207">
        <v>0</v>
      </c>
      <c r="H371" s="33"/>
    </row>
    <row r="372" spans="2:8" s="1" customFormat="1" ht="16.899999999999999" customHeight="1">
      <c r="B372" s="33"/>
      <c r="C372" s="206" t="s">
        <v>19</v>
      </c>
      <c r="D372" s="206" t="s">
        <v>1168</v>
      </c>
      <c r="E372" s="18" t="s">
        <v>19</v>
      </c>
      <c r="F372" s="207">
        <v>9.9</v>
      </c>
      <c r="H372" s="33"/>
    </row>
    <row r="373" spans="2:8" s="1" customFormat="1" ht="16.899999999999999" customHeight="1">
      <c r="B373" s="33"/>
      <c r="C373" s="206" t="s">
        <v>19</v>
      </c>
      <c r="D373" s="206" t="s">
        <v>1169</v>
      </c>
      <c r="E373" s="18" t="s">
        <v>19</v>
      </c>
      <c r="F373" s="207">
        <v>67.83</v>
      </c>
      <c r="H373" s="33"/>
    </row>
    <row r="374" spans="2:8" s="1" customFormat="1" ht="16.899999999999999" customHeight="1">
      <c r="B374" s="33"/>
      <c r="C374" s="206" t="s">
        <v>19</v>
      </c>
      <c r="D374" s="206" t="s">
        <v>1170</v>
      </c>
      <c r="E374" s="18" t="s">
        <v>19</v>
      </c>
      <c r="F374" s="207">
        <v>85.5</v>
      </c>
      <c r="H374" s="33"/>
    </row>
    <row r="375" spans="2:8" s="1" customFormat="1" ht="16.899999999999999" customHeight="1">
      <c r="B375" s="33"/>
      <c r="C375" s="206" t="s">
        <v>19</v>
      </c>
      <c r="D375" s="206" t="s">
        <v>1171</v>
      </c>
      <c r="E375" s="18" t="s">
        <v>19</v>
      </c>
      <c r="F375" s="207">
        <v>27.4</v>
      </c>
      <c r="H375" s="33"/>
    </row>
    <row r="376" spans="2:8" s="1" customFormat="1" ht="16.899999999999999" customHeight="1">
      <c r="B376" s="33"/>
      <c r="C376" s="206" t="s">
        <v>19</v>
      </c>
      <c r="D376" s="206" t="s">
        <v>1157</v>
      </c>
      <c r="E376" s="18" t="s">
        <v>19</v>
      </c>
      <c r="F376" s="207">
        <v>0</v>
      </c>
      <c r="H376" s="33"/>
    </row>
    <row r="377" spans="2:8" s="1" customFormat="1" ht="16.899999999999999" customHeight="1">
      <c r="B377" s="33"/>
      <c r="C377" s="206" t="s">
        <v>19</v>
      </c>
      <c r="D377" s="206" t="s">
        <v>1172</v>
      </c>
      <c r="E377" s="18" t="s">
        <v>19</v>
      </c>
      <c r="F377" s="207">
        <v>1.9</v>
      </c>
      <c r="H377" s="33"/>
    </row>
    <row r="378" spans="2:8" s="1" customFormat="1" ht="16.899999999999999" customHeight="1">
      <c r="B378" s="33"/>
      <c r="C378" s="206" t="s">
        <v>19</v>
      </c>
      <c r="D378" s="206" t="s">
        <v>1173</v>
      </c>
      <c r="E378" s="18" t="s">
        <v>19</v>
      </c>
      <c r="F378" s="207">
        <v>21.385000000000002</v>
      </c>
      <c r="H378" s="33"/>
    </row>
    <row r="379" spans="2:8" s="1" customFormat="1" ht="16.899999999999999" customHeight="1">
      <c r="B379" s="33"/>
      <c r="C379" s="206" t="s">
        <v>19</v>
      </c>
      <c r="D379" s="206" t="s">
        <v>1174</v>
      </c>
      <c r="E379" s="18" t="s">
        <v>19</v>
      </c>
      <c r="F379" s="207">
        <v>96.727999999999994</v>
      </c>
      <c r="H379" s="33"/>
    </row>
    <row r="380" spans="2:8" s="1" customFormat="1" ht="16.899999999999999" customHeight="1">
      <c r="B380" s="33"/>
      <c r="C380" s="206" t="s">
        <v>19</v>
      </c>
      <c r="D380" s="206" t="s">
        <v>1175</v>
      </c>
      <c r="E380" s="18" t="s">
        <v>19</v>
      </c>
      <c r="F380" s="207">
        <v>239.57499999999999</v>
      </c>
      <c r="H380" s="33"/>
    </row>
    <row r="381" spans="2:8" s="1" customFormat="1" ht="16.899999999999999" customHeight="1">
      <c r="B381" s="33"/>
      <c r="C381" s="206" t="s">
        <v>1100</v>
      </c>
      <c r="D381" s="206" t="s">
        <v>235</v>
      </c>
      <c r="E381" s="18" t="s">
        <v>19</v>
      </c>
      <c r="F381" s="207">
        <v>550.21799999999996</v>
      </c>
      <c r="H381" s="33"/>
    </row>
    <row r="382" spans="2:8" s="1" customFormat="1" ht="16.899999999999999" customHeight="1">
      <c r="B382" s="33"/>
      <c r="C382" s="208" t="s">
        <v>3906</v>
      </c>
      <c r="H382" s="33"/>
    </row>
    <row r="383" spans="2:8" s="1" customFormat="1" ht="16.899999999999999" customHeight="1">
      <c r="B383" s="33"/>
      <c r="C383" s="206" t="s">
        <v>1162</v>
      </c>
      <c r="D383" s="206" t="s">
        <v>1163</v>
      </c>
      <c r="E383" s="18" t="s">
        <v>151</v>
      </c>
      <c r="F383" s="207">
        <v>550.21799999999996</v>
      </c>
      <c r="H383" s="33"/>
    </row>
    <row r="384" spans="2:8" s="1" customFormat="1" ht="16.899999999999999" customHeight="1">
      <c r="B384" s="33"/>
      <c r="C384" s="206" t="s">
        <v>1186</v>
      </c>
      <c r="D384" s="206" t="s">
        <v>1187</v>
      </c>
      <c r="E384" s="18" t="s">
        <v>151</v>
      </c>
      <c r="F384" s="207">
        <v>550.21799999999996</v>
      </c>
      <c r="H384" s="33"/>
    </row>
    <row r="385" spans="2:8" s="1" customFormat="1" ht="16.899999999999999" customHeight="1">
      <c r="B385" s="33"/>
      <c r="C385" s="202" t="s">
        <v>1103</v>
      </c>
      <c r="D385" s="203" t="s">
        <v>1104</v>
      </c>
      <c r="E385" s="204" t="s">
        <v>151</v>
      </c>
      <c r="F385" s="205">
        <v>324.69</v>
      </c>
      <c r="H385" s="33"/>
    </row>
    <row r="386" spans="2:8" s="1" customFormat="1" ht="16.899999999999999" customHeight="1">
      <c r="B386" s="33"/>
      <c r="C386" s="206" t="s">
        <v>19</v>
      </c>
      <c r="D386" s="206" t="s">
        <v>1143</v>
      </c>
      <c r="E386" s="18" t="s">
        <v>19</v>
      </c>
      <c r="F386" s="207">
        <v>0</v>
      </c>
      <c r="H386" s="33"/>
    </row>
    <row r="387" spans="2:8" s="1" customFormat="1" ht="16.899999999999999" customHeight="1">
      <c r="B387" s="33"/>
      <c r="C387" s="206" t="s">
        <v>19</v>
      </c>
      <c r="D387" s="206" t="s">
        <v>1181</v>
      </c>
      <c r="E387" s="18" t="s">
        <v>19</v>
      </c>
      <c r="F387" s="207">
        <v>2.4</v>
      </c>
      <c r="H387" s="33"/>
    </row>
    <row r="388" spans="2:8" s="1" customFormat="1" ht="16.899999999999999" customHeight="1">
      <c r="B388" s="33"/>
      <c r="C388" s="206" t="s">
        <v>19</v>
      </c>
      <c r="D388" s="206" t="s">
        <v>1182</v>
      </c>
      <c r="E388" s="18" t="s">
        <v>19</v>
      </c>
      <c r="F388" s="207">
        <v>87.42</v>
      </c>
      <c r="H388" s="33"/>
    </row>
    <row r="389" spans="2:8" s="1" customFormat="1" ht="16.899999999999999" customHeight="1">
      <c r="B389" s="33"/>
      <c r="C389" s="206" t="s">
        <v>19</v>
      </c>
      <c r="D389" s="206" t="s">
        <v>1183</v>
      </c>
      <c r="E389" s="18" t="s">
        <v>19</v>
      </c>
      <c r="F389" s="207">
        <v>115.83</v>
      </c>
      <c r="H389" s="33"/>
    </row>
    <row r="390" spans="2:8" s="1" customFormat="1" ht="16.899999999999999" customHeight="1">
      <c r="B390" s="33"/>
      <c r="C390" s="206" t="s">
        <v>19</v>
      </c>
      <c r="D390" s="206" t="s">
        <v>1184</v>
      </c>
      <c r="E390" s="18" t="s">
        <v>19</v>
      </c>
      <c r="F390" s="207">
        <v>115.4</v>
      </c>
      <c r="H390" s="33"/>
    </row>
    <row r="391" spans="2:8" s="1" customFormat="1" ht="16.899999999999999" customHeight="1">
      <c r="B391" s="33"/>
      <c r="C391" s="206" t="s">
        <v>19</v>
      </c>
      <c r="D391" s="206" t="s">
        <v>1185</v>
      </c>
      <c r="E391" s="18" t="s">
        <v>19</v>
      </c>
      <c r="F391" s="207">
        <v>3.64</v>
      </c>
      <c r="H391" s="33"/>
    </row>
    <row r="392" spans="2:8" s="1" customFormat="1" ht="16.899999999999999" customHeight="1">
      <c r="B392" s="33"/>
      <c r="C392" s="206" t="s">
        <v>1103</v>
      </c>
      <c r="D392" s="206" t="s">
        <v>235</v>
      </c>
      <c r="E392" s="18" t="s">
        <v>19</v>
      </c>
      <c r="F392" s="207">
        <v>324.69</v>
      </c>
      <c r="H392" s="33"/>
    </row>
    <row r="393" spans="2:8" s="1" customFormat="1" ht="16.899999999999999" customHeight="1">
      <c r="B393" s="33"/>
      <c r="C393" s="208" t="s">
        <v>3906</v>
      </c>
      <c r="H393" s="33"/>
    </row>
    <row r="394" spans="2:8" s="1" customFormat="1" ht="16.899999999999999" customHeight="1">
      <c r="B394" s="33"/>
      <c r="C394" s="206" t="s">
        <v>1176</v>
      </c>
      <c r="D394" s="206" t="s">
        <v>1177</v>
      </c>
      <c r="E394" s="18" t="s">
        <v>151</v>
      </c>
      <c r="F394" s="207">
        <v>324.69</v>
      </c>
      <c r="H394" s="33"/>
    </row>
    <row r="395" spans="2:8" s="1" customFormat="1" ht="16.899999999999999" customHeight="1">
      <c r="B395" s="33"/>
      <c r="C395" s="206" t="s">
        <v>1192</v>
      </c>
      <c r="D395" s="206" t="s">
        <v>1193</v>
      </c>
      <c r="E395" s="18" t="s">
        <v>151</v>
      </c>
      <c r="F395" s="207">
        <v>324.69</v>
      </c>
      <c r="H395" s="33"/>
    </row>
    <row r="396" spans="2:8" s="1" customFormat="1" ht="16.899999999999999" customHeight="1">
      <c r="B396" s="33"/>
      <c r="C396" s="202" t="s">
        <v>1106</v>
      </c>
      <c r="D396" s="203" t="s">
        <v>1107</v>
      </c>
      <c r="E396" s="204" t="s">
        <v>147</v>
      </c>
      <c r="F396" s="205">
        <v>433.30200000000002</v>
      </c>
      <c r="H396" s="33"/>
    </row>
    <row r="397" spans="2:8" s="1" customFormat="1" ht="16.899999999999999" customHeight="1">
      <c r="B397" s="33"/>
      <c r="C397" s="206" t="s">
        <v>19</v>
      </c>
      <c r="D397" s="206" t="s">
        <v>1143</v>
      </c>
      <c r="E397" s="18" t="s">
        <v>19</v>
      </c>
      <c r="F397" s="207">
        <v>0</v>
      </c>
      <c r="H397" s="33"/>
    </row>
    <row r="398" spans="2:8" s="1" customFormat="1" ht="16.899999999999999" customHeight="1">
      <c r="B398" s="33"/>
      <c r="C398" s="206" t="s">
        <v>19</v>
      </c>
      <c r="D398" s="206" t="s">
        <v>1144</v>
      </c>
      <c r="E398" s="18" t="s">
        <v>19</v>
      </c>
      <c r="F398" s="207">
        <v>21.93</v>
      </c>
      <c r="H398" s="33"/>
    </row>
    <row r="399" spans="2:8" s="1" customFormat="1" ht="16.899999999999999" customHeight="1">
      <c r="B399" s="33"/>
      <c r="C399" s="206" t="s">
        <v>19</v>
      </c>
      <c r="D399" s="206" t="s">
        <v>1145</v>
      </c>
      <c r="E399" s="18" t="s">
        <v>19</v>
      </c>
      <c r="F399" s="207">
        <v>0</v>
      </c>
      <c r="H399" s="33"/>
    </row>
    <row r="400" spans="2:8" s="1" customFormat="1" ht="16.899999999999999" customHeight="1">
      <c r="B400" s="33"/>
      <c r="C400" s="206" t="s">
        <v>19</v>
      </c>
      <c r="D400" s="206" t="s">
        <v>1146</v>
      </c>
      <c r="E400" s="18" t="s">
        <v>19</v>
      </c>
      <c r="F400" s="207">
        <v>60.3</v>
      </c>
      <c r="H400" s="33"/>
    </row>
    <row r="401" spans="2:8" s="1" customFormat="1" ht="16.899999999999999" customHeight="1">
      <c r="B401" s="33"/>
      <c r="C401" s="206" t="s">
        <v>19</v>
      </c>
      <c r="D401" s="206" t="s">
        <v>1147</v>
      </c>
      <c r="E401" s="18" t="s">
        <v>19</v>
      </c>
      <c r="F401" s="207">
        <v>29.4</v>
      </c>
      <c r="H401" s="33"/>
    </row>
    <row r="402" spans="2:8" s="1" customFormat="1" ht="16.899999999999999" customHeight="1">
      <c r="B402" s="33"/>
      <c r="C402" s="206" t="s">
        <v>19</v>
      </c>
      <c r="D402" s="206" t="s">
        <v>1148</v>
      </c>
      <c r="E402" s="18" t="s">
        <v>19</v>
      </c>
      <c r="F402" s="207">
        <v>34.700000000000003</v>
      </c>
      <c r="H402" s="33"/>
    </row>
    <row r="403" spans="2:8" s="1" customFormat="1" ht="16.899999999999999" customHeight="1">
      <c r="B403" s="33"/>
      <c r="C403" s="206" t="s">
        <v>19</v>
      </c>
      <c r="D403" s="206" t="s">
        <v>1149</v>
      </c>
      <c r="E403" s="18" t="s">
        <v>19</v>
      </c>
      <c r="F403" s="207">
        <v>44.3</v>
      </c>
      <c r="H403" s="33"/>
    </row>
    <row r="404" spans="2:8" s="1" customFormat="1" ht="16.899999999999999" customHeight="1">
      <c r="B404" s="33"/>
      <c r="C404" s="206" t="s">
        <v>19</v>
      </c>
      <c r="D404" s="206" t="s">
        <v>1150</v>
      </c>
      <c r="E404" s="18" t="s">
        <v>19</v>
      </c>
      <c r="F404" s="207">
        <v>20.65</v>
      </c>
      <c r="H404" s="33"/>
    </row>
    <row r="405" spans="2:8" s="1" customFormat="1" ht="16.899999999999999" customHeight="1">
      <c r="B405" s="33"/>
      <c r="C405" s="206" t="s">
        <v>19</v>
      </c>
      <c r="D405" s="206" t="s">
        <v>1151</v>
      </c>
      <c r="E405" s="18" t="s">
        <v>19</v>
      </c>
      <c r="F405" s="207">
        <v>26.5</v>
      </c>
      <c r="H405" s="33"/>
    </row>
    <row r="406" spans="2:8" s="1" customFormat="1" ht="16.899999999999999" customHeight="1">
      <c r="B406" s="33"/>
      <c r="C406" s="206" t="s">
        <v>19</v>
      </c>
      <c r="D406" s="206" t="s">
        <v>1152</v>
      </c>
      <c r="E406" s="18" t="s">
        <v>19</v>
      </c>
      <c r="F406" s="207">
        <v>34.200000000000003</v>
      </c>
      <c r="H406" s="33"/>
    </row>
    <row r="407" spans="2:8" s="1" customFormat="1" ht="16.899999999999999" customHeight="1">
      <c r="B407" s="33"/>
      <c r="C407" s="206" t="s">
        <v>19</v>
      </c>
      <c r="D407" s="206" t="s">
        <v>1153</v>
      </c>
      <c r="E407" s="18" t="s">
        <v>19</v>
      </c>
      <c r="F407" s="207">
        <v>34.799999999999997</v>
      </c>
      <c r="H407" s="33"/>
    </row>
    <row r="408" spans="2:8" s="1" customFormat="1" ht="16.899999999999999" customHeight="1">
      <c r="B408" s="33"/>
      <c r="C408" s="206" t="s">
        <v>19</v>
      </c>
      <c r="D408" s="206" t="s">
        <v>1154</v>
      </c>
      <c r="E408" s="18" t="s">
        <v>19</v>
      </c>
      <c r="F408" s="207">
        <v>13.36</v>
      </c>
      <c r="H408" s="33"/>
    </row>
    <row r="409" spans="2:8" s="1" customFormat="1" ht="16.899999999999999" customHeight="1">
      <c r="B409" s="33"/>
      <c r="C409" s="206" t="s">
        <v>19</v>
      </c>
      <c r="D409" s="206" t="s">
        <v>1155</v>
      </c>
      <c r="E409" s="18" t="s">
        <v>19</v>
      </c>
      <c r="F409" s="207">
        <v>0</v>
      </c>
      <c r="H409" s="33"/>
    </row>
    <row r="410" spans="2:8" s="1" customFormat="1" ht="16.899999999999999" customHeight="1">
      <c r="B410" s="33"/>
      <c r="C410" s="206" t="s">
        <v>19</v>
      </c>
      <c r="D410" s="206" t="s">
        <v>1156</v>
      </c>
      <c r="E410" s="18" t="s">
        <v>19</v>
      </c>
      <c r="F410" s="207">
        <v>12.225</v>
      </c>
      <c r="H410" s="33"/>
    </row>
    <row r="411" spans="2:8" s="1" customFormat="1" ht="16.899999999999999" customHeight="1">
      <c r="B411" s="33"/>
      <c r="C411" s="206" t="s">
        <v>19</v>
      </c>
      <c r="D411" s="206" t="s">
        <v>1157</v>
      </c>
      <c r="E411" s="18" t="s">
        <v>19</v>
      </c>
      <c r="F411" s="207">
        <v>0</v>
      </c>
      <c r="H411" s="33"/>
    </row>
    <row r="412" spans="2:8" s="1" customFormat="1" ht="16.899999999999999" customHeight="1">
      <c r="B412" s="33"/>
      <c r="C412" s="206" t="s">
        <v>19</v>
      </c>
      <c r="D412" s="206" t="s">
        <v>1158</v>
      </c>
      <c r="E412" s="18" t="s">
        <v>19</v>
      </c>
      <c r="F412" s="207">
        <v>8.5500000000000007</v>
      </c>
      <c r="H412" s="33"/>
    </row>
    <row r="413" spans="2:8" s="1" customFormat="1" ht="16.899999999999999" customHeight="1">
      <c r="B413" s="33"/>
      <c r="C413" s="206" t="s">
        <v>19</v>
      </c>
      <c r="D413" s="206" t="s">
        <v>1159</v>
      </c>
      <c r="E413" s="18" t="s">
        <v>19</v>
      </c>
      <c r="F413" s="207">
        <v>37.978999999999999</v>
      </c>
      <c r="H413" s="33"/>
    </row>
    <row r="414" spans="2:8" s="1" customFormat="1" ht="16.899999999999999" customHeight="1">
      <c r="B414" s="33"/>
      <c r="C414" s="206" t="s">
        <v>19</v>
      </c>
      <c r="D414" s="206" t="s">
        <v>1160</v>
      </c>
      <c r="E414" s="18" t="s">
        <v>19</v>
      </c>
      <c r="F414" s="207">
        <v>27.204000000000001</v>
      </c>
      <c r="H414" s="33"/>
    </row>
    <row r="415" spans="2:8" s="1" customFormat="1" ht="16.899999999999999" customHeight="1">
      <c r="B415" s="33"/>
      <c r="C415" s="206" t="s">
        <v>19</v>
      </c>
      <c r="D415" s="206" t="s">
        <v>1161</v>
      </c>
      <c r="E415" s="18" t="s">
        <v>19</v>
      </c>
      <c r="F415" s="207">
        <v>27.204000000000001</v>
      </c>
      <c r="H415" s="33"/>
    </row>
    <row r="416" spans="2:8" s="1" customFormat="1" ht="16.899999999999999" customHeight="1">
      <c r="B416" s="33"/>
      <c r="C416" s="206" t="s">
        <v>1106</v>
      </c>
      <c r="D416" s="206" t="s">
        <v>235</v>
      </c>
      <c r="E416" s="18" t="s">
        <v>19</v>
      </c>
      <c r="F416" s="207">
        <v>433.30200000000002</v>
      </c>
      <c r="H416" s="33"/>
    </row>
    <row r="417" spans="2:8" s="1" customFormat="1" ht="16.899999999999999" customHeight="1">
      <c r="B417" s="33"/>
      <c r="C417" s="208" t="s">
        <v>3906</v>
      </c>
      <c r="H417" s="33"/>
    </row>
    <row r="418" spans="2:8" s="1" customFormat="1" ht="16.899999999999999" customHeight="1">
      <c r="B418" s="33"/>
      <c r="C418" s="206" t="s">
        <v>1139</v>
      </c>
      <c r="D418" s="206" t="s">
        <v>1140</v>
      </c>
      <c r="E418" s="18" t="s">
        <v>147</v>
      </c>
      <c r="F418" s="207">
        <v>433.30200000000002</v>
      </c>
      <c r="H418" s="33"/>
    </row>
    <row r="419" spans="2:8" s="1" customFormat="1" ht="16.899999999999999" customHeight="1">
      <c r="B419" s="33"/>
      <c r="C419" s="206" t="s">
        <v>1198</v>
      </c>
      <c r="D419" s="206" t="s">
        <v>1199</v>
      </c>
      <c r="E419" s="18" t="s">
        <v>181</v>
      </c>
      <c r="F419" s="207">
        <v>15.166</v>
      </c>
      <c r="H419" s="33"/>
    </row>
    <row r="420" spans="2:8" s="1" customFormat="1" ht="16.899999999999999" customHeight="1">
      <c r="B420" s="33"/>
      <c r="C420" s="206" t="s">
        <v>1205</v>
      </c>
      <c r="D420" s="206" t="s">
        <v>1206</v>
      </c>
      <c r="E420" s="18" t="s">
        <v>181</v>
      </c>
      <c r="F420" s="207">
        <v>34.664000000000001</v>
      </c>
      <c r="H420" s="33"/>
    </row>
    <row r="421" spans="2:8" s="1" customFormat="1" ht="16.899999999999999" customHeight="1">
      <c r="B421" s="33"/>
      <c r="C421" s="202" t="s">
        <v>1109</v>
      </c>
      <c r="D421" s="203" t="s">
        <v>1110</v>
      </c>
      <c r="E421" s="204" t="s">
        <v>151</v>
      </c>
      <c r="F421" s="205">
        <v>169.44</v>
      </c>
      <c r="H421" s="33"/>
    </row>
    <row r="422" spans="2:8" s="1" customFormat="1" ht="16.899999999999999" customHeight="1">
      <c r="B422" s="33"/>
      <c r="C422" s="206" t="s">
        <v>19</v>
      </c>
      <c r="D422" s="206" t="s">
        <v>1302</v>
      </c>
      <c r="E422" s="18" t="s">
        <v>19</v>
      </c>
      <c r="F422" s="207">
        <v>0</v>
      </c>
      <c r="H422" s="33"/>
    </row>
    <row r="423" spans="2:8" s="1" customFormat="1" ht="16.899999999999999" customHeight="1">
      <c r="B423" s="33"/>
      <c r="C423" s="206" t="s">
        <v>19</v>
      </c>
      <c r="D423" s="206" t="s">
        <v>1327</v>
      </c>
      <c r="E423" s="18" t="s">
        <v>19</v>
      </c>
      <c r="F423" s="207">
        <v>9.6999999999999993</v>
      </c>
      <c r="H423" s="33"/>
    </row>
    <row r="424" spans="2:8" s="1" customFormat="1" ht="16.899999999999999" customHeight="1">
      <c r="B424" s="33"/>
      <c r="C424" s="206" t="s">
        <v>19</v>
      </c>
      <c r="D424" s="206" t="s">
        <v>1328</v>
      </c>
      <c r="E424" s="18" t="s">
        <v>19</v>
      </c>
      <c r="F424" s="207">
        <v>159.74</v>
      </c>
      <c r="H424" s="33"/>
    </row>
    <row r="425" spans="2:8" s="1" customFormat="1" ht="16.899999999999999" customHeight="1">
      <c r="B425" s="33"/>
      <c r="C425" s="206" t="s">
        <v>1109</v>
      </c>
      <c r="D425" s="206" t="s">
        <v>235</v>
      </c>
      <c r="E425" s="18" t="s">
        <v>19</v>
      </c>
      <c r="F425" s="207">
        <v>169.44</v>
      </c>
      <c r="H425" s="33"/>
    </row>
    <row r="426" spans="2:8" s="1" customFormat="1" ht="16.899999999999999" customHeight="1">
      <c r="B426" s="33"/>
      <c r="C426" s="208" t="s">
        <v>3906</v>
      </c>
      <c r="H426" s="33"/>
    </row>
    <row r="427" spans="2:8" s="1" customFormat="1" ht="16.899999999999999" customHeight="1">
      <c r="B427" s="33"/>
      <c r="C427" s="206" t="s">
        <v>1322</v>
      </c>
      <c r="D427" s="206" t="s">
        <v>1323</v>
      </c>
      <c r="E427" s="18" t="s">
        <v>151</v>
      </c>
      <c r="F427" s="207">
        <v>169.44</v>
      </c>
      <c r="H427" s="33"/>
    </row>
    <row r="428" spans="2:8" s="1" customFormat="1" ht="16.899999999999999" customHeight="1">
      <c r="B428" s="33"/>
      <c r="C428" s="206" t="s">
        <v>1329</v>
      </c>
      <c r="D428" s="206" t="s">
        <v>1330</v>
      </c>
      <c r="E428" s="18" t="s">
        <v>151</v>
      </c>
      <c r="F428" s="207">
        <v>5083.2</v>
      </c>
      <c r="H428" s="33"/>
    </row>
    <row r="429" spans="2:8" s="1" customFormat="1" ht="16.899999999999999" customHeight="1">
      <c r="B429" s="33"/>
      <c r="C429" s="206" t="s">
        <v>1336</v>
      </c>
      <c r="D429" s="206" t="s">
        <v>1337</v>
      </c>
      <c r="E429" s="18" t="s">
        <v>151</v>
      </c>
      <c r="F429" s="207">
        <v>169.44</v>
      </c>
      <c r="H429" s="33"/>
    </row>
    <row r="430" spans="2:8" s="1" customFormat="1" ht="16.899999999999999" customHeight="1">
      <c r="B430" s="33"/>
      <c r="C430" s="202" t="s">
        <v>1112</v>
      </c>
      <c r="D430" s="203" t="s">
        <v>1112</v>
      </c>
      <c r="E430" s="204" t="s">
        <v>147</v>
      </c>
      <c r="F430" s="205">
        <v>74.25</v>
      </c>
      <c r="H430" s="33"/>
    </row>
    <row r="431" spans="2:8" s="1" customFormat="1" ht="16.899999999999999" customHeight="1">
      <c r="B431" s="33"/>
      <c r="C431" s="206" t="s">
        <v>19</v>
      </c>
      <c r="D431" s="206" t="s">
        <v>1345</v>
      </c>
      <c r="E431" s="18" t="s">
        <v>19</v>
      </c>
      <c r="F431" s="207">
        <v>0</v>
      </c>
      <c r="H431" s="33"/>
    </row>
    <row r="432" spans="2:8" s="1" customFormat="1" ht="16.899999999999999" customHeight="1">
      <c r="B432" s="33"/>
      <c r="C432" s="206" t="s">
        <v>19</v>
      </c>
      <c r="D432" s="206" t="s">
        <v>1113</v>
      </c>
      <c r="E432" s="18" t="s">
        <v>19</v>
      </c>
      <c r="F432" s="207">
        <v>74.25</v>
      </c>
      <c r="H432" s="33"/>
    </row>
    <row r="433" spans="2:8" s="1" customFormat="1" ht="16.899999999999999" customHeight="1">
      <c r="B433" s="33"/>
      <c r="C433" s="206" t="s">
        <v>1112</v>
      </c>
      <c r="D433" s="206" t="s">
        <v>235</v>
      </c>
      <c r="E433" s="18" t="s">
        <v>19</v>
      </c>
      <c r="F433" s="207">
        <v>74.25</v>
      </c>
      <c r="H433" s="33"/>
    </row>
    <row r="434" spans="2:8" s="1" customFormat="1" ht="16.899999999999999" customHeight="1">
      <c r="B434" s="33"/>
      <c r="C434" s="208" t="s">
        <v>3906</v>
      </c>
      <c r="H434" s="33"/>
    </row>
    <row r="435" spans="2:8" s="1" customFormat="1" ht="16.899999999999999" customHeight="1">
      <c r="B435" s="33"/>
      <c r="C435" s="206" t="s">
        <v>1341</v>
      </c>
      <c r="D435" s="206" t="s">
        <v>1342</v>
      </c>
      <c r="E435" s="18" t="s">
        <v>147</v>
      </c>
      <c r="F435" s="207">
        <v>74.25</v>
      </c>
      <c r="H435" s="33"/>
    </row>
    <row r="436" spans="2:8" s="1" customFormat="1" ht="16.899999999999999" customHeight="1">
      <c r="B436" s="33"/>
      <c r="C436" s="206" t="s">
        <v>1346</v>
      </c>
      <c r="D436" s="206" t="s">
        <v>1347</v>
      </c>
      <c r="E436" s="18" t="s">
        <v>147</v>
      </c>
      <c r="F436" s="207">
        <v>2227.5</v>
      </c>
      <c r="H436" s="33"/>
    </row>
    <row r="437" spans="2:8" s="1" customFormat="1" ht="16.899999999999999" customHeight="1">
      <c r="B437" s="33"/>
      <c r="C437" s="206" t="s">
        <v>1352</v>
      </c>
      <c r="D437" s="206" t="s">
        <v>1353</v>
      </c>
      <c r="E437" s="18" t="s">
        <v>147</v>
      </c>
      <c r="F437" s="207">
        <v>74.25</v>
      </c>
      <c r="H437" s="33"/>
    </row>
    <row r="438" spans="2:8" s="1" customFormat="1" ht="16.899999999999999" customHeight="1">
      <c r="B438" s="33"/>
      <c r="C438" s="202" t="s">
        <v>1114</v>
      </c>
      <c r="D438" s="203" t="s">
        <v>1115</v>
      </c>
      <c r="E438" s="204" t="s">
        <v>147</v>
      </c>
      <c r="F438" s="205">
        <v>472.68</v>
      </c>
      <c r="H438" s="33"/>
    </row>
    <row r="439" spans="2:8" s="1" customFormat="1" ht="16.899999999999999" customHeight="1">
      <c r="B439" s="33"/>
      <c r="C439" s="206" t="s">
        <v>19</v>
      </c>
      <c r="D439" s="206" t="s">
        <v>1216</v>
      </c>
      <c r="E439" s="18" t="s">
        <v>19</v>
      </c>
      <c r="F439" s="207">
        <v>0</v>
      </c>
      <c r="H439" s="33"/>
    </row>
    <row r="440" spans="2:8" s="1" customFormat="1" ht="16.899999999999999" customHeight="1">
      <c r="B440" s="33"/>
      <c r="C440" s="206" t="s">
        <v>19</v>
      </c>
      <c r="D440" s="206" t="s">
        <v>1362</v>
      </c>
      <c r="E440" s="18" t="s">
        <v>19</v>
      </c>
      <c r="F440" s="207">
        <v>210.33</v>
      </c>
      <c r="H440" s="33"/>
    </row>
    <row r="441" spans="2:8" s="1" customFormat="1" ht="16.899999999999999" customHeight="1">
      <c r="B441" s="33"/>
      <c r="C441" s="206" t="s">
        <v>19</v>
      </c>
      <c r="D441" s="206" t="s">
        <v>1363</v>
      </c>
      <c r="E441" s="18" t="s">
        <v>19</v>
      </c>
      <c r="F441" s="207">
        <v>262.35000000000002</v>
      </c>
      <c r="H441" s="33"/>
    </row>
    <row r="442" spans="2:8" s="1" customFormat="1" ht="16.899999999999999" customHeight="1">
      <c r="B442" s="33"/>
      <c r="C442" s="206" t="s">
        <v>1114</v>
      </c>
      <c r="D442" s="206" t="s">
        <v>235</v>
      </c>
      <c r="E442" s="18" t="s">
        <v>19</v>
      </c>
      <c r="F442" s="207">
        <v>472.68</v>
      </c>
      <c r="H442" s="33"/>
    </row>
    <row r="443" spans="2:8" s="1" customFormat="1" ht="16.899999999999999" customHeight="1">
      <c r="B443" s="33"/>
      <c r="C443" s="208" t="s">
        <v>3906</v>
      </c>
      <c r="H443" s="33"/>
    </row>
    <row r="444" spans="2:8" s="1" customFormat="1" ht="16.899999999999999" customHeight="1">
      <c r="B444" s="33"/>
      <c r="C444" s="206" t="s">
        <v>1357</v>
      </c>
      <c r="D444" s="206" t="s">
        <v>1358</v>
      </c>
      <c r="E444" s="18" t="s">
        <v>147</v>
      </c>
      <c r="F444" s="207">
        <v>472.68</v>
      </c>
      <c r="H444" s="33"/>
    </row>
    <row r="445" spans="2:8" s="1" customFormat="1" ht="16.899999999999999" customHeight="1">
      <c r="B445" s="33"/>
      <c r="C445" s="206" t="s">
        <v>1364</v>
      </c>
      <c r="D445" s="206" t="s">
        <v>1365</v>
      </c>
      <c r="E445" s="18" t="s">
        <v>147</v>
      </c>
      <c r="F445" s="207">
        <v>472.68</v>
      </c>
      <c r="H445" s="33"/>
    </row>
    <row r="446" spans="2:8" s="1" customFormat="1" ht="16.899999999999999" customHeight="1">
      <c r="B446" s="33"/>
      <c r="C446" s="206" t="s">
        <v>1370</v>
      </c>
      <c r="D446" s="206" t="s">
        <v>1371</v>
      </c>
      <c r="E446" s="18" t="s">
        <v>147</v>
      </c>
      <c r="F446" s="207">
        <v>1418.04</v>
      </c>
      <c r="H446" s="33"/>
    </row>
    <row r="447" spans="2:8" s="1" customFormat="1" ht="16.899999999999999" customHeight="1">
      <c r="B447" s="33"/>
      <c r="C447" s="202" t="s">
        <v>1118</v>
      </c>
      <c r="D447" s="203" t="s">
        <v>1119</v>
      </c>
      <c r="E447" s="204" t="s">
        <v>157</v>
      </c>
      <c r="F447" s="205">
        <v>24.37</v>
      </c>
      <c r="H447" s="33"/>
    </row>
    <row r="448" spans="2:8" s="1" customFormat="1" ht="16.899999999999999" customHeight="1">
      <c r="B448" s="33"/>
      <c r="C448" s="206" t="s">
        <v>19</v>
      </c>
      <c r="D448" s="206" t="s">
        <v>1302</v>
      </c>
      <c r="E448" s="18" t="s">
        <v>19</v>
      </c>
      <c r="F448" s="207">
        <v>0</v>
      </c>
      <c r="H448" s="33"/>
    </row>
    <row r="449" spans="2:8" s="1" customFormat="1" ht="16.899999999999999" customHeight="1">
      <c r="B449" s="33"/>
      <c r="C449" s="206" t="s">
        <v>19</v>
      </c>
      <c r="D449" s="206" t="s">
        <v>1309</v>
      </c>
      <c r="E449" s="18" t="s">
        <v>19</v>
      </c>
      <c r="F449" s="207">
        <v>24.37</v>
      </c>
      <c r="H449" s="33"/>
    </row>
    <row r="450" spans="2:8" s="1" customFormat="1" ht="16.899999999999999" customHeight="1">
      <c r="B450" s="33"/>
      <c r="C450" s="206" t="s">
        <v>1118</v>
      </c>
      <c r="D450" s="206" t="s">
        <v>235</v>
      </c>
      <c r="E450" s="18" t="s">
        <v>19</v>
      </c>
      <c r="F450" s="207">
        <v>24.37</v>
      </c>
      <c r="H450" s="33"/>
    </row>
    <row r="451" spans="2:8" s="1" customFormat="1" ht="16.899999999999999" customHeight="1">
      <c r="B451" s="33"/>
      <c r="C451" s="208" t="s">
        <v>3906</v>
      </c>
      <c r="H451" s="33"/>
    </row>
    <row r="452" spans="2:8" s="1" customFormat="1" ht="16.899999999999999" customHeight="1">
      <c r="B452" s="33"/>
      <c r="C452" s="206" t="s">
        <v>1304</v>
      </c>
      <c r="D452" s="206" t="s">
        <v>1305</v>
      </c>
      <c r="E452" s="18" t="s">
        <v>157</v>
      </c>
      <c r="F452" s="207">
        <v>24.37</v>
      </c>
      <c r="H452" s="33"/>
    </row>
    <row r="453" spans="2:8" s="1" customFormat="1" ht="16.899999999999999" customHeight="1">
      <c r="B453" s="33"/>
      <c r="C453" s="206" t="s">
        <v>1310</v>
      </c>
      <c r="D453" s="206" t="s">
        <v>1311</v>
      </c>
      <c r="E453" s="18" t="s">
        <v>157</v>
      </c>
      <c r="F453" s="207">
        <v>24.37</v>
      </c>
      <c r="H453" s="33"/>
    </row>
    <row r="454" spans="2:8" s="1" customFormat="1" ht="16.899999999999999" customHeight="1">
      <c r="B454" s="33"/>
      <c r="C454" s="202" t="s">
        <v>2843</v>
      </c>
      <c r="D454" s="203" t="s">
        <v>2843</v>
      </c>
      <c r="E454" s="204" t="s">
        <v>161</v>
      </c>
      <c r="F454" s="205">
        <v>0</v>
      </c>
      <c r="H454" s="33"/>
    </row>
    <row r="455" spans="2:8" s="1" customFormat="1" ht="16.899999999999999" customHeight="1">
      <c r="B455" s="33"/>
      <c r="C455" s="202" t="s">
        <v>1121</v>
      </c>
      <c r="D455" s="203" t="s">
        <v>1122</v>
      </c>
      <c r="E455" s="204" t="s">
        <v>147</v>
      </c>
      <c r="F455" s="205">
        <v>55.35</v>
      </c>
      <c r="H455" s="33"/>
    </row>
    <row r="456" spans="2:8" s="1" customFormat="1" ht="16.899999999999999" customHeight="1">
      <c r="B456" s="33"/>
      <c r="C456" s="206" t="s">
        <v>19</v>
      </c>
      <c r="D456" s="206" t="s">
        <v>1216</v>
      </c>
      <c r="E456" s="18" t="s">
        <v>19</v>
      </c>
      <c r="F456" s="207">
        <v>0</v>
      </c>
      <c r="H456" s="33"/>
    </row>
    <row r="457" spans="2:8" s="1" customFormat="1" ht="16.899999999999999" customHeight="1">
      <c r="B457" s="33"/>
      <c r="C457" s="206" t="s">
        <v>19</v>
      </c>
      <c r="D457" s="206" t="s">
        <v>1230</v>
      </c>
      <c r="E457" s="18" t="s">
        <v>19</v>
      </c>
      <c r="F457" s="207">
        <v>53.55</v>
      </c>
      <c r="H457" s="33"/>
    </row>
    <row r="458" spans="2:8" s="1" customFormat="1" ht="16.899999999999999" customHeight="1">
      <c r="B458" s="33"/>
      <c r="C458" s="206" t="s">
        <v>19</v>
      </c>
      <c r="D458" s="206" t="s">
        <v>1231</v>
      </c>
      <c r="E458" s="18" t="s">
        <v>19</v>
      </c>
      <c r="F458" s="207">
        <v>1.8</v>
      </c>
      <c r="H458" s="33"/>
    </row>
    <row r="459" spans="2:8" s="1" customFormat="1" ht="16.899999999999999" customHeight="1">
      <c r="B459" s="33"/>
      <c r="C459" s="206" t="s">
        <v>1121</v>
      </c>
      <c r="D459" s="206" t="s">
        <v>235</v>
      </c>
      <c r="E459" s="18" t="s">
        <v>19</v>
      </c>
      <c r="F459" s="207">
        <v>55.35</v>
      </c>
      <c r="H459" s="33"/>
    </row>
    <row r="460" spans="2:8" s="1" customFormat="1" ht="16.899999999999999" customHeight="1">
      <c r="B460" s="33"/>
      <c r="C460" s="208" t="s">
        <v>3906</v>
      </c>
      <c r="H460" s="33"/>
    </row>
    <row r="461" spans="2:8" s="1" customFormat="1" ht="16.899999999999999" customHeight="1">
      <c r="B461" s="33"/>
      <c r="C461" s="206" t="s">
        <v>1225</v>
      </c>
      <c r="D461" s="206" t="s">
        <v>1226</v>
      </c>
      <c r="E461" s="18" t="s">
        <v>147</v>
      </c>
      <c r="F461" s="207">
        <v>55.35</v>
      </c>
      <c r="H461" s="33"/>
    </row>
    <row r="462" spans="2:8" s="1" customFormat="1" ht="16.899999999999999" customHeight="1">
      <c r="B462" s="33"/>
      <c r="C462" s="206" t="s">
        <v>1245</v>
      </c>
      <c r="D462" s="206" t="s">
        <v>1246</v>
      </c>
      <c r="E462" s="18" t="s">
        <v>181</v>
      </c>
      <c r="F462" s="207">
        <v>12.177</v>
      </c>
      <c r="H462" s="33"/>
    </row>
    <row r="463" spans="2:8" s="1" customFormat="1" ht="26.45" customHeight="1">
      <c r="B463" s="33"/>
      <c r="C463" s="201" t="s">
        <v>3913</v>
      </c>
      <c r="D463" s="201" t="s">
        <v>109</v>
      </c>
      <c r="H463" s="33"/>
    </row>
    <row r="464" spans="2:8" s="1" customFormat="1" ht="16.899999999999999" customHeight="1">
      <c r="B464" s="33"/>
      <c r="C464" s="202" t="s">
        <v>1510</v>
      </c>
      <c r="D464" s="203" t="s">
        <v>1511</v>
      </c>
      <c r="E464" s="204" t="s">
        <v>151</v>
      </c>
      <c r="F464" s="205">
        <v>22.63</v>
      </c>
      <c r="H464" s="33"/>
    </row>
    <row r="465" spans="2:8" s="1" customFormat="1" ht="16.899999999999999" customHeight="1">
      <c r="B465" s="33"/>
      <c r="C465" s="206" t="s">
        <v>19</v>
      </c>
      <c r="D465" s="206" t="s">
        <v>1134</v>
      </c>
      <c r="E465" s="18" t="s">
        <v>19</v>
      </c>
      <c r="F465" s="207">
        <v>0</v>
      </c>
      <c r="H465" s="33"/>
    </row>
    <row r="466" spans="2:8" s="1" customFormat="1" ht="16.899999999999999" customHeight="1">
      <c r="B466" s="33"/>
      <c r="C466" s="206" t="s">
        <v>19</v>
      </c>
      <c r="D466" s="206" t="s">
        <v>1653</v>
      </c>
      <c r="E466" s="18" t="s">
        <v>19</v>
      </c>
      <c r="F466" s="207">
        <v>0</v>
      </c>
      <c r="H466" s="33"/>
    </row>
    <row r="467" spans="2:8" s="1" customFormat="1" ht="16.899999999999999" customHeight="1">
      <c r="B467" s="33"/>
      <c r="C467" s="206" t="s">
        <v>19</v>
      </c>
      <c r="D467" s="206" t="s">
        <v>1654</v>
      </c>
      <c r="E467" s="18" t="s">
        <v>19</v>
      </c>
      <c r="F467" s="207">
        <v>22.63</v>
      </c>
      <c r="H467" s="33"/>
    </row>
    <row r="468" spans="2:8" s="1" customFormat="1" ht="16.899999999999999" customHeight="1">
      <c r="B468" s="33"/>
      <c r="C468" s="206" t="s">
        <v>1510</v>
      </c>
      <c r="D468" s="206" t="s">
        <v>235</v>
      </c>
      <c r="E468" s="18" t="s">
        <v>19</v>
      </c>
      <c r="F468" s="207">
        <v>22.63</v>
      </c>
      <c r="H468" s="33"/>
    </row>
    <row r="469" spans="2:8" s="1" customFormat="1" ht="16.899999999999999" customHeight="1">
      <c r="B469" s="33"/>
      <c r="C469" s="208" t="s">
        <v>3906</v>
      </c>
      <c r="H469" s="33"/>
    </row>
    <row r="470" spans="2:8" s="1" customFormat="1" ht="16.899999999999999" customHeight="1">
      <c r="B470" s="33"/>
      <c r="C470" s="206" t="s">
        <v>1649</v>
      </c>
      <c r="D470" s="206" t="s">
        <v>1650</v>
      </c>
      <c r="E470" s="18" t="s">
        <v>151</v>
      </c>
      <c r="F470" s="207">
        <v>22.63</v>
      </c>
      <c r="H470" s="33"/>
    </row>
    <row r="471" spans="2:8" s="1" customFormat="1" ht="16.899999999999999" customHeight="1">
      <c r="B471" s="33"/>
      <c r="C471" s="206" t="s">
        <v>1666</v>
      </c>
      <c r="D471" s="206" t="s">
        <v>1667</v>
      </c>
      <c r="E471" s="18" t="s">
        <v>151</v>
      </c>
      <c r="F471" s="207">
        <v>22.63</v>
      </c>
      <c r="H471" s="33"/>
    </row>
    <row r="472" spans="2:8" s="1" customFormat="1" ht="16.899999999999999" customHeight="1">
      <c r="B472" s="33"/>
      <c r="C472" s="202" t="s">
        <v>1100</v>
      </c>
      <c r="D472" s="203" t="s">
        <v>1101</v>
      </c>
      <c r="E472" s="204" t="s">
        <v>151</v>
      </c>
      <c r="F472" s="205">
        <v>1152.7639999999999</v>
      </c>
      <c r="H472" s="33"/>
    </row>
    <row r="473" spans="2:8" s="1" customFormat="1" ht="16.899999999999999" customHeight="1">
      <c r="B473" s="33"/>
      <c r="C473" s="206" t="s">
        <v>19</v>
      </c>
      <c r="D473" s="206" t="s">
        <v>1134</v>
      </c>
      <c r="E473" s="18" t="s">
        <v>19</v>
      </c>
      <c r="F473" s="207">
        <v>0</v>
      </c>
      <c r="H473" s="33"/>
    </row>
    <row r="474" spans="2:8" s="1" customFormat="1" ht="16.899999999999999" customHeight="1">
      <c r="B474" s="33"/>
      <c r="C474" s="206" t="s">
        <v>19</v>
      </c>
      <c r="D474" s="206" t="s">
        <v>1596</v>
      </c>
      <c r="E474" s="18" t="s">
        <v>19</v>
      </c>
      <c r="F474" s="207">
        <v>0</v>
      </c>
      <c r="H474" s="33"/>
    </row>
    <row r="475" spans="2:8" s="1" customFormat="1" ht="16.899999999999999" customHeight="1">
      <c r="B475" s="33"/>
      <c r="C475" s="206" t="s">
        <v>19</v>
      </c>
      <c r="D475" s="206" t="s">
        <v>1597</v>
      </c>
      <c r="E475" s="18" t="s">
        <v>19</v>
      </c>
      <c r="F475" s="207">
        <v>68.650000000000006</v>
      </c>
      <c r="H475" s="33"/>
    </row>
    <row r="476" spans="2:8" s="1" customFormat="1" ht="16.899999999999999" customHeight="1">
      <c r="B476" s="33"/>
      <c r="C476" s="206" t="s">
        <v>19</v>
      </c>
      <c r="D476" s="206" t="s">
        <v>1598</v>
      </c>
      <c r="E476" s="18" t="s">
        <v>19</v>
      </c>
      <c r="F476" s="207">
        <v>8.8239999999999998</v>
      </c>
      <c r="H476" s="33"/>
    </row>
    <row r="477" spans="2:8" s="1" customFormat="1" ht="16.899999999999999" customHeight="1">
      <c r="B477" s="33"/>
      <c r="C477" s="206" t="s">
        <v>19</v>
      </c>
      <c r="D477" s="206" t="s">
        <v>1599</v>
      </c>
      <c r="E477" s="18" t="s">
        <v>19</v>
      </c>
      <c r="F477" s="207">
        <v>128.845</v>
      </c>
      <c r="H477" s="33"/>
    </row>
    <row r="478" spans="2:8" s="1" customFormat="1" ht="16.899999999999999" customHeight="1">
      <c r="B478" s="33"/>
      <c r="C478" s="206" t="s">
        <v>19</v>
      </c>
      <c r="D478" s="206" t="s">
        <v>1600</v>
      </c>
      <c r="E478" s="18" t="s">
        <v>19</v>
      </c>
      <c r="F478" s="207">
        <v>0</v>
      </c>
      <c r="H478" s="33"/>
    </row>
    <row r="479" spans="2:8" s="1" customFormat="1" ht="16.899999999999999" customHeight="1">
      <c r="B479" s="33"/>
      <c r="C479" s="206" t="s">
        <v>19</v>
      </c>
      <c r="D479" s="206" t="s">
        <v>1601</v>
      </c>
      <c r="E479" s="18" t="s">
        <v>19</v>
      </c>
      <c r="F479" s="207">
        <v>12.74</v>
      </c>
      <c r="H479" s="33"/>
    </row>
    <row r="480" spans="2:8" s="1" customFormat="1" ht="16.899999999999999" customHeight="1">
      <c r="B480" s="33"/>
      <c r="C480" s="206" t="s">
        <v>19</v>
      </c>
      <c r="D480" s="206" t="s">
        <v>1602</v>
      </c>
      <c r="E480" s="18" t="s">
        <v>19</v>
      </c>
      <c r="F480" s="207">
        <v>18.23</v>
      </c>
      <c r="H480" s="33"/>
    </row>
    <row r="481" spans="2:8" s="1" customFormat="1" ht="16.899999999999999" customHeight="1">
      <c r="B481" s="33"/>
      <c r="C481" s="206" t="s">
        <v>19</v>
      </c>
      <c r="D481" s="206" t="s">
        <v>1603</v>
      </c>
      <c r="E481" s="18" t="s">
        <v>19</v>
      </c>
      <c r="F481" s="207">
        <v>22.54</v>
      </c>
      <c r="H481" s="33"/>
    </row>
    <row r="482" spans="2:8" s="1" customFormat="1" ht="16.899999999999999" customHeight="1">
      <c r="B482" s="33"/>
      <c r="C482" s="206" t="s">
        <v>19</v>
      </c>
      <c r="D482" s="206" t="s">
        <v>1604</v>
      </c>
      <c r="E482" s="18" t="s">
        <v>19</v>
      </c>
      <c r="F482" s="207">
        <v>26.76</v>
      </c>
      <c r="H482" s="33"/>
    </row>
    <row r="483" spans="2:8" s="1" customFormat="1" ht="16.899999999999999" customHeight="1">
      <c r="B483" s="33"/>
      <c r="C483" s="206" t="s">
        <v>19</v>
      </c>
      <c r="D483" s="206" t="s">
        <v>1605</v>
      </c>
      <c r="E483" s="18" t="s">
        <v>19</v>
      </c>
      <c r="F483" s="207">
        <v>8.6449999999999996</v>
      </c>
      <c r="H483" s="33"/>
    </row>
    <row r="484" spans="2:8" s="1" customFormat="1" ht="16.899999999999999" customHeight="1">
      <c r="B484" s="33"/>
      <c r="C484" s="206" t="s">
        <v>19</v>
      </c>
      <c r="D484" s="206" t="s">
        <v>1606</v>
      </c>
      <c r="E484" s="18" t="s">
        <v>19</v>
      </c>
      <c r="F484" s="207">
        <v>95.28</v>
      </c>
      <c r="H484" s="33"/>
    </row>
    <row r="485" spans="2:8" s="1" customFormat="1" ht="16.899999999999999" customHeight="1">
      <c r="B485" s="33"/>
      <c r="C485" s="206" t="s">
        <v>19</v>
      </c>
      <c r="D485" s="206" t="s">
        <v>1607</v>
      </c>
      <c r="E485" s="18" t="s">
        <v>19</v>
      </c>
      <c r="F485" s="207">
        <v>0</v>
      </c>
      <c r="H485" s="33"/>
    </row>
    <row r="486" spans="2:8" s="1" customFormat="1" ht="16.899999999999999" customHeight="1">
      <c r="B486" s="33"/>
      <c r="C486" s="206" t="s">
        <v>19</v>
      </c>
      <c r="D486" s="206" t="s">
        <v>1608</v>
      </c>
      <c r="E486" s="18" t="s">
        <v>19</v>
      </c>
      <c r="F486" s="207">
        <v>36.877000000000002</v>
      </c>
      <c r="H486" s="33"/>
    </row>
    <row r="487" spans="2:8" s="1" customFormat="1" ht="16.899999999999999" customHeight="1">
      <c r="B487" s="33"/>
      <c r="C487" s="206" t="s">
        <v>19</v>
      </c>
      <c r="D487" s="206" t="s">
        <v>1609</v>
      </c>
      <c r="E487" s="18" t="s">
        <v>19</v>
      </c>
      <c r="F487" s="207">
        <v>0</v>
      </c>
      <c r="H487" s="33"/>
    </row>
    <row r="488" spans="2:8" s="1" customFormat="1" ht="16.899999999999999" customHeight="1">
      <c r="B488" s="33"/>
      <c r="C488" s="206" t="s">
        <v>19</v>
      </c>
      <c r="D488" s="206" t="s">
        <v>1610</v>
      </c>
      <c r="E488" s="18" t="s">
        <v>19</v>
      </c>
      <c r="F488" s="207">
        <v>20.350000000000001</v>
      </c>
      <c r="H488" s="33"/>
    </row>
    <row r="489" spans="2:8" s="1" customFormat="1" ht="16.899999999999999" customHeight="1">
      <c r="B489" s="33"/>
      <c r="C489" s="206" t="s">
        <v>19</v>
      </c>
      <c r="D489" s="206" t="s">
        <v>1611</v>
      </c>
      <c r="E489" s="18" t="s">
        <v>19</v>
      </c>
      <c r="F489" s="207">
        <v>0</v>
      </c>
      <c r="H489" s="33"/>
    </row>
    <row r="490" spans="2:8" s="1" customFormat="1" ht="16.899999999999999" customHeight="1">
      <c r="B490" s="33"/>
      <c r="C490" s="206" t="s">
        <v>19</v>
      </c>
      <c r="D490" s="206" t="s">
        <v>1612</v>
      </c>
      <c r="E490" s="18" t="s">
        <v>19</v>
      </c>
      <c r="F490" s="207">
        <v>17.966000000000001</v>
      </c>
      <c r="H490" s="33"/>
    </row>
    <row r="491" spans="2:8" s="1" customFormat="1" ht="16.899999999999999" customHeight="1">
      <c r="B491" s="33"/>
      <c r="C491" s="206" t="s">
        <v>19</v>
      </c>
      <c r="D491" s="206" t="s">
        <v>1613</v>
      </c>
      <c r="E491" s="18" t="s">
        <v>19</v>
      </c>
      <c r="F491" s="207">
        <v>3.44</v>
      </c>
      <c r="H491" s="33"/>
    </row>
    <row r="492" spans="2:8" s="1" customFormat="1" ht="16.899999999999999" customHeight="1">
      <c r="B492" s="33"/>
      <c r="C492" s="206" t="s">
        <v>19</v>
      </c>
      <c r="D492" s="206" t="s">
        <v>1614</v>
      </c>
      <c r="E492" s="18" t="s">
        <v>19</v>
      </c>
      <c r="F492" s="207">
        <v>0</v>
      </c>
      <c r="H492" s="33"/>
    </row>
    <row r="493" spans="2:8" s="1" customFormat="1" ht="16.899999999999999" customHeight="1">
      <c r="B493" s="33"/>
      <c r="C493" s="206" t="s">
        <v>19</v>
      </c>
      <c r="D493" s="206" t="s">
        <v>1615</v>
      </c>
      <c r="E493" s="18" t="s">
        <v>19</v>
      </c>
      <c r="F493" s="207">
        <v>33.25</v>
      </c>
      <c r="H493" s="33"/>
    </row>
    <row r="494" spans="2:8" s="1" customFormat="1" ht="16.899999999999999" customHeight="1">
      <c r="B494" s="33"/>
      <c r="C494" s="206" t="s">
        <v>19</v>
      </c>
      <c r="D494" s="206" t="s">
        <v>1616</v>
      </c>
      <c r="E494" s="18" t="s">
        <v>19</v>
      </c>
      <c r="F494" s="207">
        <v>116.43</v>
      </c>
      <c r="H494" s="33"/>
    </row>
    <row r="495" spans="2:8" s="1" customFormat="1" ht="16.899999999999999" customHeight="1">
      <c r="B495" s="33"/>
      <c r="C495" s="206" t="s">
        <v>19</v>
      </c>
      <c r="D495" s="206" t="s">
        <v>1617</v>
      </c>
      <c r="E495" s="18" t="s">
        <v>19</v>
      </c>
      <c r="F495" s="207">
        <v>35.886000000000003</v>
      </c>
      <c r="H495" s="33"/>
    </row>
    <row r="496" spans="2:8" s="1" customFormat="1" ht="16.899999999999999" customHeight="1">
      <c r="B496" s="33"/>
      <c r="C496" s="206" t="s">
        <v>19</v>
      </c>
      <c r="D496" s="206" t="s">
        <v>1618</v>
      </c>
      <c r="E496" s="18" t="s">
        <v>19</v>
      </c>
      <c r="F496" s="207">
        <v>4.25</v>
      </c>
      <c r="H496" s="33"/>
    </row>
    <row r="497" spans="2:8" s="1" customFormat="1" ht="16.899999999999999" customHeight="1">
      <c r="B497" s="33"/>
      <c r="C497" s="206" t="s">
        <v>19</v>
      </c>
      <c r="D497" s="206" t="s">
        <v>1619</v>
      </c>
      <c r="E497" s="18" t="s">
        <v>19</v>
      </c>
      <c r="F497" s="207">
        <v>2.1480000000000001</v>
      </c>
      <c r="H497" s="33"/>
    </row>
    <row r="498" spans="2:8" s="1" customFormat="1" ht="16.899999999999999" customHeight="1">
      <c r="B498" s="33"/>
      <c r="C498" s="206" t="s">
        <v>19</v>
      </c>
      <c r="D498" s="206" t="s">
        <v>1620</v>
      </c>
      <c r="E498" s="18" t="s">
        <v>19</v>
      </c>
      <c r="F498" s="207">
        <v>1.1599999999999999</v>
      </c>
      <c r="H498" s="33"/>
    </row>
    <row r="499" spans="2:8" s="1" customFormat="1" ht="16.899999999999999" customHeight="1">
      <c r="B499" s="33"/>
      <c r="C499" s="206" t="s">
        <v>19</v>
      </c>
      <c r="D499" s="206" t="s">
        <v>1621</v>
      </c>
      <c r="E499" s="18" t="s">
        <v>19</v>
      </c>
      <c r="F499" s="207">
        <v>0</v>
      </c>
      <c r="H499" s="33"/>
    </row>
    <row r="500" spans="2:8" s="1" customFormat="1" ht="16.899999999999999" customHeight="1">
      <c r="B500" s="33"/>
      <c r="C500" s="206" t="s">
        <v>19</v>
      </c>
      <c r="D500" s="206" t="s">
        <v>1622</v>
      </c>
      <c r="E500" s="18" t="s">
        <v>19</v>
      </c>
      <c r="F500" s="207">
        <v>95.42</v>
      </c>
      <c r="H500" s="33"/>
    </row>
    <row r="501" spans="2:8" s="1" customFormat="1" ht="16.899999999999999" customHeight="1">
      <c r="B501" s="33"/>
      <c r="C501" s="206" t="s">
        <v>19</v>
      </c>
      <c r="D501" s="206" t="s">
        <v>1623</v>
      </c>
      <c r="E501" s="18" t="s">
        <v>19</v>
      </c>
      <c r="F501" s="207">
        <v>44.478000000000002</v>
      </c>
      <c r="H501" s="33"/>
    </row>
    <row r="502" spans="2:8" s="1" customFormat="1" ht="16.899999999999999" customHeight="1">
      <c r="B502" s="33"/>
      <c r="C502" s="206" t="s">
        <v>19</v>
      </c>
      <c r="D502" s="206" t="s">
        <v>1624</v>
      </c>
      <c r="E502" s="18" t="s">
        <v>19</v>
      </c>
      <c r="F502" s="207">
        <v>8.06</v>
      </c>
      <c r="H502" s="33"/>
    </row>
    <row r="503" spans="2:8" s="1" customFormat="1" ht="16.899999999999999" customHeight="1">
      <c r="B503" s="33"/>
      <c r="C503" s="206" t="s">
        <v>19</v>
      </c>
      <c r="D503" s="206" t="s">
        <v>1625</v>
      </c>
      <c r="E503" s="18" t="s">
        <v>19</v>
      </c>
      <c r="F503" s="207">
        <v>31.24</v>
      </c>
      <c r="H503" s="33"/>
    </row>
    <row r="504" spans="2:8" s="1" customFormat="1" ht="16.899999999999999" customHeight="1">
      <c r="B504" s="33"/>
      <c r="C504" s="206" t="s">
        <v>19</v>
      </c>
      <c r="D504" s="206" t="s">
        <v>1626</v>
      </c>
      <c r="E504" s="18" t="s">
        <v>19</v>
      </c>
      <c r="F504" s="207">
        <v>0</v>
      </c>
      <c r="H504" s="33"/>
    </row>
    <row r="505" spans="2:8" s="1" customFormat="1" ht="16.899999999999999" customHeight="1">
      <c r="B505" s="33"/>
      <c r="C505" s="206" t="s">
        <v>19</v>
      </c>
      <c r="D505" s="206" t="s">
        <v>1627</v>
      </c>
      <c r="E505" s="18" t="s">
        <v>19</v>
      </c>
      <c r="F505" s="207">
        <v>2.16</v>
      </c>
      <c r="H505" s="33"/>
    </row>
    <row r="506" spans="2:8" s="1" customFormat="1" ht="16.899999999999999" customHeight="1">
      <c r="B506" s="33"/>
      <c r="C506" s="206" t="s">
        <v>19</v>
      </c>
      <c r="D506" s="206" t="s">
        <v>1628</v>
      </c>
      <c r="E506" s="18" t="s">
        <v>19</v>
      </c>
      <c r="F506" s="207">
        <v>0</v>
      </c>
      <c r="H506" s="33"/>
    </row>
    <row r="507" spans="2:8" s="1" customFormat="1" ht="16.899999999999999" customHeight="1">
      <c r="B507" s="33"/>
      <c r="C507" s="206" t="s">
        <v>19</v>
      </c>
      <c r="D507" s="206" t="s">
        <v>1629</v>
      </c>
      <c r="E507" s="18" t="s">
        <v>19</v>
      </c>
      <c r="F507" s="207">
        <v>46.8</v>
      </c>
      <c r="H507" s="33"/>
    </row>
    <row r="508" spans="2:8" s="1" customFormat="1" ht="16.899999999999999" customHeight="1">
      <c r="B508" s="33"/>
      <c r="C508" s="206" t="s">
        <v>19</v>
      </c>
      <c r="D508" s="206" t="s">
        <v>1630</v>
      </c>
      <c r="E508" s="18" t="s">
        <v>19</v>
      </c>
      <c r="F508" s="207">
        <v>2.2549999999999999</v>
      </c>
      <c r="H508" s="33"/>
    </row>
    <row r="509" spans="2:8" s="1" customFormat="1" ht="16.899999999999999" customHeight="1">
      <c r="B509" s="33"/>
      <c r="C509" s="206" t="s">
        <v>19</v>
      </c>
      <c r="D509" s="206" t="s">
        <v>1631</v>
      </c>
      <c r="E509" s="18" t="s">
        <v>19</v>
      </c>
      <c r="F509" s="207">
        <v>10.48</v>
      </c>
      <c r="H509" s="33"/>
    </row>
    <row r="510" spans="2:8" s="1" customFormat="1" ht="16.899999999999999" customHeight="1">
      <c r="B510" s="33"/>
      <c r="C510" s="206" t="s">
        <v>19</v>
      </c>
      <c r="D510" s="206" t="s">
        <v>1632</v>
      </c>
      <c r="E510" s="18" t="s">
        <v>19</v>
      </c>
      <c r="F510" s="207">
        <v>0</v>
      </c>
      <c r="H510" s="33"/>
    </row>
    <row r="511" spans="2:8" s="1" customFormat="1" ht="16.899999999999999" customHeight="1">
      <c r="B511" s="33"/>
      <c r="C511" s="206" t="s">
        <v>19</v>
      </c>
      <c r="D511" s="206" t="s">
        <v>1633</v>
      </c>
      <c r="E511" s="18" t="s">
        <v>19</v>
      </c>
      <c r="F511" s="207">
        <v>184.6</v>
      </c>
      <c r="H511" s="33"/>
    </row>
    <row r="512" spans="2:8" s="1" customFormat="1" ht="16.899999999999999" customHeight="1">
      <c r="B512" s="33"/>
      <c r="C512" s="206" t="s">
        <v>19</v>
      </c>
      <c r="D512" s="206" t="s">
        <v>1634</v>
      </c>
      <c r="E512" s="18" t="s">
        <v>19</v>
      </c>
      <c r="F512" s="207">
        <v>0</v>
      </c>
      <c r="H512" s="33"/>
    </row>
    <row r="513" spans="2:8" s="1" customFormat="1" ht="16.899999999999999" customHeight="1">
      <c r="B513" s="33"/>
      <c r="C513" s="206" t="s">
        <v>19</v>
      </c>
      <c r="D513" s="206" t="s">
        <v>1635</v>
      </c>
      <c r="E513" s="18" t="s">
        <v>19</v>
      </c>
      <c r="F513" s="207">
        <v>65</v>
      </c>
      <c r="H513" s="33"/>
    </row>
    <row r="514" spans="2:8" s="1" customFormat="1" ht="16.899999999999999" customHeight="1">
      <c r="B514" s="33"/>
      <c r="C514" s="206" t="s">
        <v>1100</v>
      </c>
      <c r="D514" s="206" t="s">
        <v>235</v>
      </c>
      <c r="E514" s="18" t="s">
        <v>19</v>
      </c>
      <c r="F514" s="207">
        <v>1152.7639999999999</v>
      </c>
      <c r="H514" s="33"/>
    </row>
    <row r="515" spans="2:8" s="1" customFormat="1" ht="16.899999999999999" customHeight="1">
      <c r="B515" s="33"/>
      <c r="C515" s="208" t="s">
        <v>3906</v>
      </c>
      <c r="H515" s="33"/>
    </row>
    <row r="516" spans="2:8" s="1" customFormat="1" ht="16.899999999999999" customHeight="1">
      <c r="B516" s="33"/>
      <c r="C516" s="206" t="s">
        <v>1162</v>
      </c>
      <c r="D516" s="206" t="s">
        <v>1163</v>
      </c>
      <c r="E516" s="18" t="s">
        <v>151</v>
      </c>
      <c r="F516" s="207">
        <v>1152.7639999999999</v>
      </c>
      <c r="H516" s="33"/>
    </row>
    <row r="517" spans="2:8" s="1" customFormat="1" ht="16.899999999999999" customHeight="1">
      <c r="B517" s="33"/>
      <c r="C517" s="206" t="s">
        <v>1186</v>
      </c>
      <c r="D517" s="206" t="s">
        <v>1187</v>
      </c>
      <c r="E517" s="18" t="s">
        <v>151</v>
      </c>
      <c r="F517" s="207">
        <v>1152.7639999999999</v>
      </c>
      <c r="H517" s="33"/>
    </row>
    <row r="518" spans="2:8" s="1" customFormat="1" ht="16.899999999999999" customHeight="1">
      <c r="B518" s="33"/>
      <c r="C518" s="202" t="s">
        <v>1103</v>
      </c>
      <c r="D518" s="203" t="s">
        <v>1104</v>
      </c>
      <c r="E518" s="204" t="s">
        <v>151</v>
      </c>
      <c r="F518" s="205">
        <v>17.940000000000001</v>
      </c>
      <c r="H518" s="33"/>
    </row>
    <row r="519" spans="2:8" s="1" customFormat="1" ht="16.899999999999999" customHeight="1">
      <c r="B519" s="33"/>
      <c r="C519" s="206" t="s">
        <v>19</v>
      </c>
      <c r="D519" s="206" t="s">
        <v>1134</v>
      </c>
      <c r="E519" s="18" t="s">
        <v>19</v>
      </c>
      <c r="F519" s="207">
        <v>0</v>
      </c>
      <c r="H519" s="33"/>
    </row>
    <row r="520" spans="2:8" s="1" customFormat="1" ht="16.899999999999999" customHeight="1">
      <c r="B520" s="33"/>
      <c r="C520" s="206" t="s">
        <v>19</v>
      </c>
      <c r="D520" s="206" t="s">
        <v>1656</v>
      </c>
      <c r="E520" s="18" t="s">
        <v>19</v>
      </c>
      <c r="F520" s="207">
        <v>0</v>
      </c>
      <c r="H520" s="33"/>
    </row>
    <row r="521" spans="2:8" s="1" customFormat="1" ht="16.899999999999999" customHeight="1">
      <c r="B521" s="33"/>
      <c r="C521" s="206" t="s">
        <v>19</v>
      </c>
      <c r="D521" s="206" t="s">
        <v>1657</v>
      </c>
      <c r="E521" s="18" t="s">
        <v>19</v>
      </c>
      <c r="F521" s="207">
        <v>11.34</v>
      </c>
      <c r="H521" s="33"/>
    </row>
    <row r="522" spans="2:8" s="1" customFormat="1" ht="16.899999999999999" customHeight="1">
      <c r="B522" s="33"/>
      <c r="C522" s="206" t="s">
        <v>19</v>
      </c>
      <c r="D522" s="206" t="s">
        <v>1658</v>
      </c>
      <c r="E522" s="18" t="s">
        <v>19</v>
      </c>
      <c r="F522" s="207">
        <v>0</v>
      </c>
      <c r="H522" s="33"/>
    </row>
    <row r="523" spans="2:8" s="1" customFormat="1" ht="16.899999999999999" customHeight="1">
      <c r="B523" s="33"/>
      <c r="C523" s="206" t="s">
        <v>19</v>
      </c>
      <c r="D523" s="206" t="s">
        <v>1659</v>
      </c>
      <c r="E523" s="18" t="s">
        <v>19</v>
      </c>
      <c r="F523" s="207">
        <v>6.6</v>
      </c>
      <c r="H523" s="33"/>
    </row>
    <row r="524" spans="2:8" s="1" customFormat="1" ht="16.899999999999999" customHeight="1">
      <c r="B524" s="33"/>
      <c r="C524" s="206" t="s">
        <v>1103</v>
      </c>
      <c r="D524" s="206" t="s">
        <v>235</v>
      </c>
      <c r="E524" s="18" t="s">
        <v>19</v>
      </c>
      <c r="F524" s="207">
        <v>17.940000000000001</v>
      </c>
      <c r="H524" s="33"/>
    </row>
    <row r="525" spans="2:8" s="1" customFormat="1" ht="16.899999999999999" customHeight="1">
      <c r="B525" s="33"/>
      <c r="C525" s="208" t="s">
        <v>3906</v>
      </c>
      <c r="H525" s="33"/>
    </row>
    <row r="526" spans="2:8" s="1" customFormat="1" ht="16.899999999999999" customHeight="1">
      <c r="B526" s="33"/>
      <c r="C526" s="206" t="s">
        <v>1176</v>
      </c>
      <c r="D526" s="206" t="s">
        <v>1177</v>
      </c>
      <c r="E526" s="18" t="s">
        <v>151</v>
      </c>
      <c r="F526" s="207">
        <v>17.940000000000001</v>
      </c>
      <c r="H526" s="33"/>
    </row>
    <row r="527" spans="2:8" s="1" customFormat="1" ht="16.899999999999999" customHeight="1">
      <c r="B527" s="33"/>
      <c r="C527" s="206" t="s">
        <v>1192</v>
      </c>
      <c r="D527" s="206" t="s">
        <v>1193</v>
      </c>
      <c r="E527" s="18" t="s">
        <v>151</v>
      </c>
      <c r="F527" s="207">
        <v>17.940000000000001</v>
      </c>
      <c r="H527" s="33"/>
    </row>
    <row r="528" spans="2:8" s="1" customFormat="1" ht="16.899999999999999" customHeight="1">
      <c r="B528" s="33"/>
      <c r="C528" s="202" t="s">
        <v>1515</v>
      </c>
      <c r="D528" s="203" t="s">
        <v>1516</v>
      </c>
      <c r="E528" s="204" t="s">
        <v>151</v>
      </c>
      <c r="F528" s="205">
        <v>74.808999999999997</v>
      </c>
      <c r="H528" s="33"/>
    </row>
    <row r="529" spans="2:8" s="1" customFormat="1" ht="16.899999999999999" customHeight="1">
      <c r="B529" s="33"/>
      <c r="C529" s="206" t="s">
        <v>19</v>
      </c>
      <c r="D529" s="206" t="s">
        <v>1134</v>
      </c>
      <c r="E529" s="18" t="s">
        <v>19</v>
      </c>
      <c r="F529" s="207">
        <v>0</v>
      </c>
      <c r="H529" s="33"/>
    </row>
    <row r="530" spans="2:8" s="1" customFormat="1" ht="16.899999999999999" customHeight="1">
      <c r="B530" s="33"/>
      <c r="C530" s="206" t="s">
        <v>19</v>
      </c>
      <c r="D530" s="206" t="s">
        <v>1640</v>
      </c>
      <c r="E530" s="18" t="s">
        <v>19</v>
      </c>
      <c r="F530" s="207">
        <v>0</v>
      </c>
      <c r="H530" s="33"/>
    </row>
    <row r="531" spans="2:8" s="1" customFormat="1" ht="16.899999999999999" customHeight="1">
      <c r="B531" s="33"/>
      <c r="C531" s="206" t="s">
        <v>19</v>
      </c>
      <c r="D531" s="206" t="s">
        <v>1641</v>
      </c>
      <c r="E531" s="18" t="s">
        <v>19</v>
      </c>
      <c r="F531" s="207">
        <v>0</v>
      </c>
      <c r="H531" s="33"/>
    </row>
    <row r="532" spans="2:8" s="1" customFormat="1" ht="16.899999999999999" customHeight="1">
      <c r="B532" s="33"/>
      <c r="C532" s="206" t="s">
        <v>19</v>
      </c>
      <c r="D532" s="206" t="s">
        <v>1642</v>
      </c>
      <c r="E532" s="18" t="s">
        <v>19</v>
      </c>
      <c r="F532" s="207">
        <v>0</v>
      </c>
      <c r="H532" s="33"/>
    </row>
    <row r="533" spans="2:8" s="1" customFormat="1" ht="16.899999999999999" customHeight="1">
      <c r="B533" s="33"/>
      <c r="C533" s="206" t="s">
        <v>19</v>
      </c>
      <c r="D533" s="206" t="s">
        <v>1643</v>
      </c>
      <c r="E533" s="18" t="s">
        <v>19</v>
      </c>
      <c r="F533" s="207">
        <v>14.88</v>
      </c>
      <c r="H533" s="33"/>
    </row>
    <row r="534" spans="2:8" s="1" customFormat="1" ht="16.899999999999999" customHeight="1">
      <c r="B534" s="33"/>
      <c r="C534" s="206" t="s">
        <v>19</v>
      </c>
      <c r="D534" s="206" t="s">
        <v>1611</v>
      </c>
      <c r="E534" s="18" t="s">
        <v>19</v>
      </c>
      <c r="F534" s="207">
        <v>0</v>
      </c>
      <c r="H534" s="33"/>
    </row>
    <row r="535" spans="2:8" s="1" customFormat="1" ht="16.899999999999999" customHeight="1">
      <c r="B535" s="33"/>
      <c r="C535" s="206" t="s">
        <v>19</v>
      </c>
      <c r="D535" s="206" t="s">
        <v>1644</v>
      </c>
      <c r="E535" s="18" t="s">
        <v>19</v>
      </c>
      <c r="F535" s="207">
        <v>12.624000000000001</v>
      </c>
      <c r="H535" s="33"/>
    </row>
    <row r="536" spans="2:8" s="1" customFormat="1" ht="16.899999999999999" customHeight="1">
      <c r="B536" s="33"/>
      <c r="C536" s="206" t="s">
        <v>19</v>
      </c>
      <c r="D536" s="206" t="s">
        <v>1645</v>
      </c>
      <c r="E536" s="18" t="s">
        <v>19</v>
      </c>
      <c r="F536" s="207">
        <v>0</v>
      </c>
      <c r="H536" s="33"/>
    </row>
    <row r="537" spans="2:8" s="1" customFormat="1" ht="16.899999999999999" customHeight="1">
      <c r="B537" s="33"/>
      <c r="C537" s="206" t="s">
        <v>19</v>
      </c>
      <c r="D537" s="206" t="s">
        <v>1646</v>
      </c>
      <c r="E537" s="18" t="s">
        <v>19</v>
      </c>
      <c r="F537" s="207">
        <v>20.677</v>
      </c>
      <c r="H537" s="33"/>
    </row>
    <row r="538" spans="2:8" s="1" customFormat="1" ht="16.899999999999999" customHeight="1">
      <c r="B538" s="33"/>
      <c r="C538" s="206" t="s">
        <v>19</v>
      </c>
      <c r="D538" s="206" t="s">
        <v>1647</v>
      </c>
      <c r="E538" s="18" t="s">
        <v>19</v>
      </c>
      <c r="F538" s="207">
        <v>0</v>
      </c>
      <c r="H538" s="33"/>
    </row>
    <row r="539" spans="2:8" s="1" customFormat="1" ht="16.899999999999999" customHeight="1">
      <c r="B539" s="33"/>
      <c r="C539" s="206" t="s">
        <v>19</v>
      </c>
      <c r="D539" s="206" t="s">
        <v>1648</v>
      </c>
      <c r="E539" s="18" t="s">
        <v>19</v>
      </c>
      <c r="F539" s="207">
        <v>26.628</v>
      </c>
      <c r="H539" s="33"/>
    </row>
    <row r="540" spans="2:8" s="1" customFormat="1" ht="16.899999999999999" customHeight="1">
      <c r="B540" s="33"/>
      <c r="C540" s="206" t="s">
        <v>1515</v>
      </c>
      <c r="D540" s="206" t="s">
        <v>235</v>
      </c>
      <c r="E540" s="18" t="s">
        <v>19</v>
      </c>
      <c r="F540" s="207">
        <v>74.808999999999997</v>
      </c>
      <c r="H540" s="33"/>
    </row>
    <row r="541" spans="2:8" s="1" customFormat="1" ht="16.899999999999999" customHeight="1">
      <c r="B541" s="33"/>
      <c r="C541" s="208" t="s">
        <v>3906</v>
      </c>
      <c r="H541" s="33"/>
    </row>
    <row r="542" spans="2:8" s="1" customFormat="1" ht="16.899999999999999" customHeight="1">
      <c r="B542" s="33"/>
      <c r="C542" s="206" t="s">
        <v>1636</v>
      </c>
      <c r="D542" s="206" t="s">
        <v>1637</v>
      </c>
      <c r="E542" s="18" t="s">
        <v>151</v>
      </c>
      <c r="F542" s="207">
        <v>74.808999999999997</v>
      </c>
      <c r="H542" s="33"/>
    </row>
    <row r="543" spans="2:8" s="1" customFormat="1" ht="16.899999999999999" customHeight="1">
      <c r="B543" s="33"/>
      <c r="C543" s="206" t="s">
        <v>1661</v>
      </c>
      <c r="D543" s="206" t="s">
        <v>1662</v>
      </c>
      <c r="E543" s="18" t="s">
        <v>151</v>
      </c>
      <c r="F543" s="207">
        <v>74.808999999999997</v>
      </c>
      <c r="H543" s="33"/>
    </row>
    <row r="544" spans="2:8" s="1" customFormat="1" ht="16.899999999999999" customHeight="1">
      <c r="B544" s="33"/>
      <c r="C544" s="202" t="s">
        <v>1106</v>
      </c>
      <c r="D544" s="203" t="s">
        <v>1107</v>
      </c>
      <c r="E544" s="204" t="s">
        <v>147</v>
      </c>
      <c r="F544" s="205">
        <v>540.94000000000005</v>
      </c>
      <c r="H544" s="33"/>
    </row>
    <row r="545" spans="2:8" s="1" customFormat="1" ht="16.899999999999999" customHeight="1">
      <c r="B545" s="33"/>
      <c r="C545" s="206" t="s">
        <v>19</v>
      </c>
      <c r="D545" s="206" t="s">
        <v>1134</v>
      </c>
      <c r="E545" s="18" t="s">
        <v>19</v>
      </c>
      <c r="F545" s="207">
        <v>0</v>
      </c>
      <c r="H545" s="33"/>
    </row>
    <row r="546" spans="2:8" s="1" customFormat="1" ht="16.899999999999999" customHeight="1">
      <c r="B546" s="33"/>
      <c r="C546" s="206" t="s">
        <v>19</v>
      </c>
      <c r="D546" s="206" t="s">
        <v>1539</v>
      </c>
      <c r="E546" s="18" t="s">
        <v>19</v>
      </c>
      <c r="F546" s="207">
        <v>45.57</v>
      </c>
      <c r="H546" s="33"/>
    </row>
    <row r="547" spans="2:8" s="1" customFormat="1" ht="16.899999999999999" customHeight="1">
      <c r="B547" s="33"/>
      <c r="C547" s="206" t="s">
        <v>19</v>
      </c>
      <c r="D547" s="206" t="s">
        <v>1540</v>
      </c>
      <c r="E547" s="18" t="s">
        <v>19</v>
      </c>
      <c r="F547" s="207">
        <v>12.63</v>
      </c>
      <c r="H547" s="33"/>
    </row>
    <row r="548" spans="2:8" s="1" customFormat="1" ht="16.899999999999999" customHeight="1">
      <c r="B548" s="33"/>
      <c r="C548" s="206" t="s">
        <v>19</v>
      </c>
      <c r="D548" s="206" t="s">
        <v>1541</v>
      </c>
      <c r="E548" s="18" t="s">
        <v>19</v>
      </c>
      <c r="F548" s="207">
        <v>0.75</v>
      </c>
      <c r="H548" s="33"/>
    </row>
    <row r="549" spans="2:8" s="1" customFormat="1" ht="16.899999999999999" customHeight="1">
      <c r="B549" s="33"/>
      <c r="C549" s="206" t="s">
        <v>19</v>
      </c>
      <c r="D549" s="206" t="s">
        <v>1542</v>
      </c>
      <c r="E549" s="18" t="s">
        <v>19</v>
      </c>
      <c r="F549" s="207">
        <v>41.55</v>
      </c>
      <c r="H549" s="33"/>
    </row>
    <row r="550" spans="2:8" s="1" customFormat="1" ht="16.899999999999999" customHeight="1">
      <c r="B550" s="33"/>
      <c r="C550" s="206" t="s">
        <v>19</v>
      </c>
      <c r="D550" s="206" t="s">
        <v>1543</v>
      </c>
      <c r="E550" s="18" t="s">
        <v>19</v>
      </c>
      <c r="F550" s="207">
        <v>43.83</v>
      </c>
      <c r="H550" s="33"/>
    </row>
    <row r="551" spans="2:8" s="1" customFormat="1" ht="16.899999999999999" customHeight="1">
      <c r="B551" s="33"/>
      <c r="C551" s="206" t="s">
        <v>19</v>
      </c>
      <c r="D551" s="206" t="s">
        <v>1544</v>
      </c>
      <c r="E551" s="18" t="s">
        <v>19</v>
      </c>
      <c r="F551" s="207">
        <v>2.06</v>
      </c>
      <c r="H551" s="33"/>
    </row>
    <row r="552" spans="2:8" s="1" customFormat="1" ht="16.899999999999999" customHeight="1">
      <c r="B552" s="33"/>
      <c r="C552" s="206" t="s">
        <v>19</v>
      </c>
      <c r="D552" s="206" t="s">
        <v>1545</v>
      </c>
      <c r="E552" s="18" t="s">
        <v>19</v>
      </c>
      <c r="F552" s="207">
        <v>26.44</v>
      </c>
      <c r="H552" s="33"/>
    </row>
    <row r="553" spans="2:8" s="1" customFormat="1" ht="16.899999999999999" customHeight="1">
      <c r="B553" s="33"/>
      <c r="C553" s="206" t="s">
        <v>19</v>
      </c>
      <c r="D553" s="206" t="s">
        <v>1546</v>
      </c>
      <c r="E553" s="18" t="s">
        <v>19</v>
      </c>
      <c r="F553" s="207">
        <v>43.6</v>
      </c>
      <c r="H553" s="33"/>
    </row>
    <row r="554" spans="2:8" s="1" customFormat="1" ht="16.899999999999999" customHeight="1">
      <c r="B554" s="33"/>
      <c r="C554" s="206" t="s">
        <v>19</v>
      </c>
      <c r="D554" s="206" t="s">
        <v>1547</v>
      </c>
      <c r="E554" s="18" t="s">
        <v>19</v>
      </c>
      <c r="F554" s="207">
        <v>54.35</v>
      </c>
      <c r="H554" s="33"/>
    </row>
    <row r="555" spans="2:8" s="1" customFormat="1" ht="16.899999999999999" customHeight="1">
      <c r="B555" s="33"/>
      <c r="C555" s="206" t="s">
        <v>19</v>
      </c>
      <c r="D555" s="206" t="s">
        <v>1548</v>
      </c>
      <c r="E555" s="18" t="s">
        <v>19</v>
      </c>
      <c r="F555" s="207">
        <v>3.57</v>
      </c>
      <c r="H555" s="33"/>
    </row>
    <row r="556" spans="2:8" s="1" customFormat="1" ht="16.899999999999999" customHeight="1">
      <c r="B556" s="33"/>
      <c r="C556" s="206" t="s">
        <v>19</v>
      </c>
      <c r="D556" s="206" t="s">
        <v>1549</v>
      </c>
      <c r="E556" s="18" t="s">
        <v>19</v>
      </c>
      <c r="F556" s="207">
        <v>10.96</v>
      </c>
      <c r="H556" s="33"/>
    </row>
    <row r="557" spans="2:8" s="1" customFormat="1" ht="16.899999999999999" customHeight="1">
      <c r="B557" s="33"/>
      <c r="C557" s="206" t="s">
        <v>19</v>
      </c>
      <c r="D557" s="206" t="s">
        <v>1550</v>
      </c>
      <c r="E557" s="18" t="s">
        <v>19</v>
      </c>
      <c r="F557" s="207">
        <v>13.42</v>
      </c>
      <c r="H557" s="33"/>
    </row>
    <row r="558" spans="2:8" s="1" customFormat="1" ht="16.899999999999999" customHeight="1">
      <c r="B558" s="33"/>
      <c r="C558" s="206" t="s">
        <v>19</v>
      </c>
      <c r="D558" s="206" t="s">
        <v>1551</v>
      </c>
      <c r="E558" s="18" t="s">
        <v>19</v>
      </c>
      <c r="F558" s="207">
        <v>4.3099999999999996</v>
      </c>
      <c r="H558" s="33"/>
    </row>
    <row r="559" spans="2:8" s="1" customFormat="1" ht="16.899999999999999" customHeight="1">
      <c r="B559" s="33"/>
      <c r="C559" s="206" t="s">
        <v>19</v>
      </c>
      <c r="D559" s="206" t="s">
        <v>1552</v>
      </c>
      <c r="E559" s="18" t="s">
        <v>19</v>
      </c>
      <c r="F559" s="207">
        <v>6.76</v>
      </c>
      <c r="H559" s="33"/>
    </row>
    <row r="560" spans="2:8" s="1" customFormat="1" ht="16.899999999999999" customHeight="1">
      <c r="B560" s="33"/>
      <c r="C560" s="206" t="s">
        <v>19</v>
      </c>
      <c r="D560" s="206" t="s">
        <v>1553</v>
      </c>
      <c r="E560" s="18" t="s">
        <v>19</v>
      </c>
      <c r="F560" s="207">
        <v>6.01</v>
      </c>
      <c r="H560" s="33"/>
    </row>
    <row r="561" spans="2:8" s="1" customFormat="1" ht="16.899999999999999" customHeight="1">
      <c r="B561" s="33"/>
      <c r="C561" s="206" t="s">
        <v>19</v>
      </c>
      <c r="D561" s="206" t="s">
        <v>1554</v>
      </c>
      <c r="E561" s="18" t="s">
        <v>19</v>
      </c>
      <c r="F561" s="207">
        <v>5.64</v>
      </c>
      <c r="H561" s="33"/>
    </row>
    <row r="562" spans="2:8" s="1" customFormat="1" ht="16.899999999999999" customHeight="1">
      <c r="B562" s="33"/>
      <c r="C562" s="206" t="s">
        <v>19</v>
      </c>
      <c r="D562" s="206" t="s">
        <v>1555</v>
      </c>
      <c r="E562" s="18" t="s">
        <v>19</v>
      </c>
      <c r="F562" s="207">
        <v>11.68</v>
      </c>
      <c r="H562" s="33"/>
    </row>
    <row r="563" spans="2:8" s="1" customFormat="1" ht="16.899999999999999" customHeight="1">
      <c r="B563" s="33"/>
      <c r="C563" s="206" t="s">
        <v>19</v>
      </c>
      <c r="D563" s="206" t="s">
        <v>1556</v>
      </c>
      <c r="E563" s="18" t="s">
        <v>19</v>
      </c>
      <c r="F563" s="207">
        <v>6.05</v>
      </c>
      <c r="H563" s="33"/>
    </row>
    <row r="564" spans="2:8" s="1" customFormat="1" ht="16.899999999999999" customHeight="1">
      <c r="B564" s="33"/>
      <c r="C564" s="206" t="s">
        <v>19</v>
      </c>
      <c r="D564" s="206" t="s">
        <v>1557</v>
      </c>
      <c r="E564" s="18" t="s">
        <v>19</v>
      </c>
      <c r="F564" s="207">
        <v>13.12</v>
      </c>
      <c r="H564" s="33"/>
    </row>
    <row r="565" spans="2:8" s="1" customFormat="1" ht="16.899999999999999" customHeight="1">
      <c r="B565" s="33"/>
      <c r="C565" s="206" t="s">
        <v>19</v>
      </c>
      <c r="D565" s="206" t="s">
        <v>1558</v>
      </c>
      <c r="E565" s="18" t="s">
        <v>19</v>
      </c>
      <c r="F565" s="207">
        <v>2.02</v>
      </c>
      <c r="H565" s="33"/>
    </row>
    <row r="566" spans="2:8" s="1" customFormat="1" ht="16.899999999999999" customHeight="1">
      <c r="B566" s="33"/>
      <c r="C566" s="206" t="s">
        <v>19</v>
      </c>
      <c r="D566" s="206" t="s">
        <v>1559</v>
      </c>
      <c r="E566" s="18" t="s">
        <v>19</v>
      </c>
      <c r="F566" s="207">
        <v>2.48</v>
      </c>
      <c r="H566" s="33"/>
    </row>
    <row r="567" spans="2:8" s="1" customFormat="1" ht="16.899999999999999" customHeight="1">
      <c r="B567" s="33"/>
      <c r="C567" s="206" t="s">
        <v>19</v>
      </c>
      <c r="D567" s="206" t="s">
        <v>1559</v>
      </c>
      <c r="E567" s="18" t="s">
        <v>19</v>
      </c>
      <c r="F567" s="207">
        <v>2.48</v>
      </c>
      <c r="H567" s="33"/>
    </row>
    <row r="568" spans="2:8" s="1" customFormat="1" ht="16.899999999999999" customHeight="1">
      <c r="B568" s="33"/>
      <c r="C568" s="206" t="s">
        <v>19</v>
      </c>
      <c r="D568" s="206" t="s">
        <v>1560</v>
      </c>
      <c r="E568" s="18" t="s">
        <v>19</v>
      </c>
      <c r="F568" s="207">
        <v>15.42</v>
      </c>
      <c r="H568" s="33"/>
    </row>
    <row r="569" spans="2:8" s="1" customFormat="1" ht="16.899999999999999" customHeight="1">
      <c r="B569" s="33"/>
      <c r="C569" s="206" t="s">
        <v>19</v>
      </c>
      <c r="D569" s="206" t="s">
        <v>1561</v>
      </c>
      <c r="E569" s="18" t="s">
        <v>19</v>
      </c>
      <c r="F569" s="207">
        <v>11.11</v>
      </c>
      <c r="H569" s="33"/>
    </row>
    <row r="570" spans="2:8" s="1" customFormat="1" ht="16.899999999999999" customHeight="1">
      <c r="B570" s="33"/>
      <c r="C570" s="206" t="s">
        <v>19</v>
      </c>
      <c r="D570" s="206" t="s">
        <v>1562</v>
      </c>
      <c r="E570" s="18" t="s">
        <v>19</v>
      </c>
      <c r="F570" s="207">
        <v>5.63</v>
      </c>
      <c r="H570" s="33"/>
    </row>
    <row r="571" spans="2:8" s="1" customFormat="1" ht="16.899999999999999" customHeight="1">
      <c r="B571" s="33"/>
      <c r="C571" s="206" t="s">
        <v>19</v>
      </c>
      <c r="D571" s="206" t="s">
        <v>1563</v>
      </c>
      <c r="E571" s="18" t="s">
        <v>19</v>
      </c>
      <c r="F571" s="207">
        <v>10.06</v>
      </c>
      <c r="H571" s="33"/>
    </row>
    <row r="572" spans="2:8" s="1" customFormat="1" ht="16.899999999999999" customHeight="1">
      <c r="B572" s="33"/>
      <c r="C572" s="206" t="s">
        <v>19</v>
      </c>
      <c r="D572" s="206" t="s">
        <v>1564</v>
      </c>
      <c r="E572" s="18" t="s">
        <v>19</v>
      </c>
      <c r="F572" s="207">
        <v>6.3</v>
      </c>
      <c r="H572" s="33"/>
    </row>
    <row r="573" spans="2:8" s="1" customFormat="1" ht="16.899999999999999" customHeight="1">
      <c r="B573" s="33"/>
      <c r="C573" s="206" t="s">
        <v>19</v>
      </c>
      <c r="D573" s="206" t="s">
        <v>1565</v>
      </c>
      <c r="E573" s="18" t="s">
        <v>19</v>
      </c>
      <c r="F573" s="207">
        <v>22.68</v>
      </c>
      <c r="H573" s="33"/>
    </row>
    <row r="574" spans="2:8" s="1" customFormat="1" ht="16.899999999999999" customHeight="1">
      <c r="B574" s="33"/>
      <c r="C574" s="206" t="s">
        <v>19</v>
      </c>
      <c r="D574" s="206" t="s">
        <v>1566</v>
      </c>
      <c r="E574" s="18" t="s">
        <v>19</v>
      </c>
      <c r="F574" s="207">
        <v>1.37</v>
      </c>
      <c r="H574" s="33"/>
    </row>
    <row r="575" spans="2:8" s="1" customFormat="1" ht="16.899999999999999" customHeight="1">
      <c r="B575" s="33"/>
      <c r="C575" s="206" t="s">
        <v>19</v>
      </c>
      <c r="D575" s="206" t="s">
        <v>1567</v>
      </c>
      <c r="E575" s="18" t="s">
        <v>19</v>
      </c>
      <c r="F575" s="207">
        <v>3.06</v>
      </c>
      <c r="H575" s="33"/>
    </row>
    <row r="576" spans="2:8" s="1" customFormat="1" ht="16.899999999999999" customHeight="1">
      <c r="B576" s="33"/>
      <c r="C576" s="206" t="s">
        <v>19</v>
      </c>
      <c r="D576" s="206" t="s">
        <v>1568</v>
      </c>
      <c r="E576" s="18" t="s">
        <v>19</v>
      </c>
      <c r="F576" s="207">
        <v>8.89</v>
      </c>
      <c r="H576" s="33"/>
    </row>
    <row r="577" spans="2:8" s="1" customFormat="1" ht="16.899999999999999" customHeight="1">
      <c r="B577" s="33"/>
      <c r="C577" s="206" t="s">
        <v>19</v>
      </c>
      <c r="D577" s="206" t="s">
        <v>1569</v>
      </c>
      <c r="E577" s="18" t="s">
        <v>19</v>
      </c>
      <c r="F577" s="207">
        <v>3.63</v>
      </c>
      <c r="H577" s="33"/>
    </row>
    <row r="578" spans="2:8" s="1" customFormat="1" ht="16.899999999999999" customHeight="1">
      <c r="B578" s="33"/>
      <c r="C578" s="206" t="s">
        <v>19</v>
      </c>
      <c r="D578" s="206" t="s">
        <v>1570</v>
      </c>
      <c r="E578" s="18" t="s">
        <v>19</v>
      </c>
      <c r="F578" s="207">
        <v>9.23</v>
      </c>
      <c r="H578" s="33"/>
    </row>
    <row r="579" spans="2:8" s="1" customFormat="1" ht="16.899999999999999" customHeight="1">
      <c r="B579" s="33"/>
      <c r="C579" s="206" t="s">
        <v>19</v>
      </c>
      <c r="D579" s="206" t="s">
        <v>1571</v>
      </c>
      <c r="E579" s="18" t="s">
        <v>19</v>
      </c>
      <c r="F579" s="207">
        <v>14.8</v>
      </c>
      <c r="H579" s="33"/>
    </row>
    <row r="580" spans="2:8" s="1" customFormat="1" ht="16.899999999999999" customHeight="1">
      <c r="B580" s="33"/>
      <c r="C580" s="206" t="s">
        <v>19</v>
      </c>
      <c r="D580" s="206" t="s">
        <v>1572</v>
      </c>
      <c r="E580" s="18" t="s">
        <v>19</v>
      </c>
      <c r="F580" s="207">
        <v>18.350000000000001</v>
      </c>
      <c r="H580" s="33"/>
    </row>
    <row r="581" spans="2:8" s="1" customFormat="1" ht="16.899999999999999" customHeight="1">
      <c r="B581" s="33"/>
      <c r="C581" s="206" t="s">
        <v>19</v>
      </c>
      <c r="D581" s="206" t="s">
        <v>1573</v>
      </c>
      <c r="E581" s="18" t="s">
        <v>19</v>
      </c>
      <c r="F581" s="207">
        <v>21.97</v>
      </c>
      <c r="H581" s="33"/>
    </row>
    <row r="582" spans="2:8" s="1" customFormat="1" ht="16.899999999999999" customHeight="1">
      <c r="B582" s="33"/>
      <c r="C582" s="206" t="s">
        <v>19</v>
      </c>
      <c r="D582" s="206" t="s">
        <v>1574</v>
      </c>
      <c r="E582" s="18" t="s">
        <v>19</v>
      </c>
      <c r="F582" s="207">
        <v>7.1</v>
      </c>
      <c r="H582" s="33"/>
    </row>
    <row r="583" spans="2:8" s="1" customFormat="1" ht="16.899999999999999" customHeight="1">
      <c r="B583" s="33"/>
      <c r="C583" s="206" t="s">
        <v>19</v>
      </c>
      <c r="D583" s="206" t="s">
        <v>1575</v>
      </c>
      <c r="E583" s="18" t="s">
        <v>19</v>
      </c>
      <c r="F583" s="207">
        <v>16.88</v>
      </c>
      <c r="H583" s="33"/>
    </row>
    <row r="584" spans="2:8" s="1" customFormat="1" ht="16.899999999999999" customHeight="1">
      <c r="B584" s="33"/>
      <c r="C584" s="206" t="s">
        <v>19</v>
      </c>
      <c r="D584" s="206" t="s">
        <v>1576</v>
      </c>
      <c r="E584" s="18" t="s">
        <v>19</v>
      </c>
      <c r="F584" s="207">
        <v>5.18</v>
      </c>
      <c r="H584" s="33"/>
    </row>
    <row r="585" spans="2:8" s="1" customFormat="1" ht="16.899999999999999" customHeight="1">
      <c r="B585" s="33"/>
      <c r="C585" s="206" t="s">
        <v>1106</v>
      </c>
      <c r="D585" s="206" t="s">
        <v>235</v>
      </c>
      <c r="E585" s="18" t="s">
        <v>19</v>
      </c>
      <c r="F585" s="207">
        <v>540.94000000000005</v>
      </c>
      <c r="H585" s="33"/>
    </row>
    <row r="586" spans="2:8" s="1" customFormat="1" ht="16.899999999999999" customHeight="1">
      <c r="B586" s="33"/>
      <c r="C586" s="208" t="s">
        <v>3906</v>
      </c>
      <c r="H586" s="33"/>
    </row>
    <row r="587" spans="2:8" s="1" customFormat="1" ht="16.899999999999999" customHeight="1">
      <c r="B587" s="33"/>
      <c r="C587" s="206" t="s">
        <v>1139</v>
      </c>
      <c r="D587" s="206" t="s">
        <v>1140</v>
      </c>
      <c r="E587" s="18" t="s">
        <v>147</v>
      </c>
      <c r="F587" s="207">
        <v>540.94000000000005</v>
      </c>
      <c r="H587" s="33"/>
    </row>
    <row r="588" spans="2:8" s="1" customFormat="1" ht="16.899999999999999" customHeight="1">
      <c r="B588" s="33"/>
      <c r="C588" s="206" t="s">
        <v>1205</v>
      </c>
      <c r="D588" s="206" t="s">
        <v>1206</v>
      </c>
      <c r="E588" s="18" t="s">
        <v>181</v>
      </c>
      <c r="F588" s="207">
        <v>83.846000000000004</v>
      </c>
      <c r="H588" s="33"/>
    </row>
    <row r="589" spans="2:8" s="1" customFormat="1" ht="16.899999999999999" customHeight="1">
      <c r="B589" s="33"/>
      <c r="C589" s="202" t="s">
        <v>1519</v>
      </c>
      <c r="D589" s="203" t="s">
        <v>1520</v>
      </c>
      <c r="E589" s="204" t="s">
        <v>151</v>
      </c>
      <c r="F589" s="205">
        <v>61.3</v>
      </c>
      <c r="H589" s="33"/>
    </row>
    <row r="590" spans="2:8" s="1" customFormat="1" ht="16.899999999999999" customHeight="1">
      <c r="B590" s="33"/>
      <c r="C590" s="206" t="s">
        <v>19</v>
      </c>
      <c r="D590" s="206" t="s">
        <v>1134</v>
      </c>
      <c r="E590" s="18" t="s">
        <v>19</v>
      </c>
      <c r="F590" s="207">
        <v>0</v>
      </c>
      <c r="H590" s="33"/>
    </row>
    <row r="591" spans="2:8" s="1" customFormat="1" ht="16.899999999999999" customHeight="1">
      <c r="B591" s="33"/>
      <c r="C591" s="206" t="s">
        <v>19</v>
      </c>
      <c r="D591" s="206" t="s">
        <v>2300</v>
      </c>
      <c r="E591" s="18" t="s">
        <v>19</v>
      </c>
      <c r="F591" s="207">
        <v>13.1</v>
      </c>
      <c r="H591" s="33"/>
    </row>
    <row r="592" spans="2:8" s="1" customFormat="1" ht="16.899999999999999" customHeight="1">
      <c r="B592" s="33"/>
      <c r="C592" s="206" t="s">
        <v>19</v>
      </c>
      <c r="D592" s="206" t="s">
        <v>2301</v>
      </c>
      <c r="E592" s="18" t="s">
        <v>19</v>
      </c>
      <c r="F592" s="207">
        <v>21.4</v>
      </c>
      <c r="H592" s="33"/>
    </row>
    <row r="593" spans="2:8" s="1" customFormat="1" ht="16.899999999999999" customHeight="1">
      <c r="B593" s="33"/>
      <c r="C593" s="206" t="s">
        <v>19</v>
      </c>
      <c r="D593" s="206" t="s">
        <v>2302</v>
      </c>
      <c r="E593" s="18" t="s">
        <v>19</v>
      </c>
      <c r="F593" s="207">
        <v>26.8</v>
      </c>
      <c r="H593" s="33"/>
    </row>
    <row r="594" spans="2:8" s="1" customFormat="1" ht="16.899999999999999" customHeight="1">
      <c r="B594" s="33"/>
      <c r="C594" s="206" t="s">
        <v>1519</v>
      </c>
      <c r="D594" s="206" t="s">
        <v>235</v>
      </c>
      <c r="E594" s="18" t="s">
        <v>19</v>
      </c>
      <c r="F594" s="207">
        <v>61.3</v>
      </c>
      <c r="H594" s="33"/>
    </row>
    <row r="595" spans="2:8" s="1" customFormat="1" ht="16.899999999999999" customHeight="1">
      <c r="B595" s="33"/>
      <c r="C595" s="208" t="s">
        <v>3906</v>
      </c>
      <c r="H595" s="33"/>
    </row>
    <row r="596" spans="2:8" s="1" customFormat="1" ht="16.899999999999999" customHeight="1">
      <c r="B596" s="33"/>
      <c r="C596" s="206" t="s">
        <v>2295</v>
      </c>
      <c r="D596" s="206" t="s">
        <v>2296</v>
      </c>
      <c r="E596" s="18" t="s">
        <v>151</v>
      </c>
      <c r="F596" s="207">
        <v>61.3</v>
      </c>
      <c r="H596" s="33"/>
    </row>
    <row r="597" spans="2:8" s="1" customFormat="1" ht="16.899999999999999" customHeight="1">
      <c r="B597" s="33"/>
      <c r="C597" s="206" t="s">
        <v>2304</v>
      </c>
      <c r="D597" s="206" t="s">
        <v>2305</v>
      </c>
      <c r="E597" s="18" t="s">
        <v>151</v>
      </c>
      <c r="F597" s="207">
        <v>70.495000000000005</v>
      </c>
      <c r="H597" s="33"/>
    </row>
    <row r="598" spans="2:8" s="1" customFormat="1" ht="16.899999999999999" customHeight="1">
      <c r="B598" s="33"/>
      <c r="C598" s="202" t="s">
        <v>2328</v>
      </c>
      <c r="D598" s="203" t="s">
        <v>3914</v>
      </c>
      <c r="E598" s="204" t="s">
        <v>151</v>
      </c>
      <c r="F598" s="205">
        <v>160.38200000000001</v>
      </c>
      <c r="H598" s="33"/>
    </row>
    <row r="599" spans="2:8" s="1" customFormat="1" ht="16.899999999999999" customHeight="1">
      <c r="B599" s="33"/>
      <c r="C599" s="206" t="s">
        <v>19</v>
      </c>
      <c r="D599" s="206" t="s">
        <v>1134</v>
      </c>
      <c r="E599" s="18" t="s">
        <v>19</v>
      </c>
      <c r="F599" s="207">
        <v>0</v>
      </c>
      <c r="H599" s="33"/>
    </row>
    <row r="600" spans="2:8" s="1" customFormat="1" ht="16.899999999999999" customHeight="1">
      <c r="B600" s="33"/>
      <c r="C600" s="206" t="s">
        <v>19</v>
      </c>
      <c r="D600" s="206" t="s">
        <v>2322</v>
      </c>
      <c r="E600" s="18" t="s">
        <v>19</v>
      </c>
      <c r="F600" s="207">
        <v>0</v>
      </c>
      <c r="H600" s="33"/>
    </row>
    <row r="601" spans="2:8" s="1" customFormat="1" ht="16.899999999999999" customHeight="1">
      <c r="B601" s="33"/>
      <c r="C601" s="206" t="s">
        <v>19</v>
      </c>
      <c r="D601" s="206" t="s">
        <v>2323</v>
      </c>
      <c r="E601" s="18" t="s">
        <v>19</v>
      </c>
      <c r="F601" s="207">
        <v>40.972000000000001</v>
      </c>
      <c r="H601" s="33"/>
    </row>
    <row r="602" spans="2:8" s="1" customFormat="1" ht="16.899999999999999" customHeight="1">
      <c r="B602" s="33"/>
      <c r="C602" s="206" t="s">
        <v>19</v>
      </c>
      <c r="D602" s="206" t="s">
        <v>2324</v>
      </c>
      <c r="E602" s="18" t="s">
        <v>19</v>
      </c>
      <c r="F602" s="207">
        <v>58.71</v>
      </c>
      <c r="H602" s="33"/>
    </row>
    <row r="603" spans="2:8" s="1" customFormat="1" ht="16.899999999999999" customHeight="1">
      <c r="B603" s="33"/>
      <c r="C603" s="206" t="s">
        <v>19</v>
      </c>
      <c r="D603" s="206" t="s">
        <v>2325</v>
      </c>
      <c r="E603" s="18" t="s">
        <v>19</v>
      </c>
      <c r="F603" s="207">
        <v>31.5</v>
      </c>
      <c r="H603" s="33"/>
    </row>
    <row r="604" spans="2:8" s="1" customFormat="1" ht="16.899999999999999" customHeight="1">
      <c r="B604" s="33"/>
      <c r="C604" s="206" t="s">
        <v>19</v>
      </c>
      <c r="D604" s="206" t="s">
        <v>2326</v>
      </c>
      <c r="E604" s="18" t="s">
        <v>19</v>
      </c>
      <c r="F604" s="207">
        <v>0</v>
      </c>
      <c r="H604" s="33"/>
    </row>
    <row r="605" spans="2:8" s="1" customFormat="1" ht="16.899999999999999" customHeight="1">
      <c r="B605" s="33"/>
      <c r="C605" s="206" t="s">
        <v>19</v>
      </c>
      <c r="D605" s="206" t="s">
        <v>2327</v>
      </c>
      <c r="E605" s="18" t="s">
        <v>19</v>
      </c>
      <c r="F605" s="207">
        <v>29.2</v>
      </c>
      <c r="H605" s="33"/>
    </row>
    <row r="606" spans="2:8" s="1" customFormat="1" ht="16.899999999999999" customHeight="1">
      <c r="B606" s="33"/>
      <c r="C606" s="206" t="s">
        <v>2328</v>
      </c>
      <c r="D606" s="206" t="s">
        <v>235</v>
      </c>
      <c r="E606" s="18" t="s">
        <v>19</v>
      </c>
      <c r="F606" s="207">
        <v>160.38200000000001</v>
      </c>
      <c r="H606" s="33"/>
    </row>
    <row r="607" spans="2:8" s="1" customFormat="1" ht="16.899999999999999" customHeight="1">
      <c r="B607" s="33"/>
      <c r="C607" s="202" t="s">
        <v>1522</v>
      </c>
      <c r="D607" s="203" t="s">
        <v>1523</v>
      </c>
      <c r="E607" s="204" t="s">
        <v>157</v>
      </c>
      <c r="F607" s="205">
        <v>19.8</v>
      </c>
      <c r="H607" s="33"/>
    </row>
    <row r="608" spans="2:8" s="1" customFormat="1" ht="16.899999999999999" customHeight="1">
      <c r="B608" s="33"/>
      <c r="C608" s="206" t="s">
        <v>19</v>
      </c>
      <c r="D608" s="206" t="s">
        <v>1134</v>
      </c>
      <c r="E608" s="18" t="s">
        <v>19</v>
      </c>
      <c r="F608" s="207">
        <v>0</v>
      </c>
      <c r="H608" s="33"/>
    </row>
    <row r="609" spans="2:8" s="1" customFormat="1" ht="16.899999999999999" customHeight="1">
      <c r="B609" s="33"/>
      <c r="C609" s="206" t="s">
        <v>19</v>
      </c>
      <c r="D609" s="206" t="s">
        <v>1524</v>
      </c>
      <c r="E609" s="18" t="s">
        <v>19</v>
      </c>
      <c r="F609" s="207">
        <v>19.8</v>
      </c>
      <c r="H609" s="33"/>
    </row>
    <row r="610" spans="2:8" s="1" customFormat="1" ht="16.899999999999999" customHeight="1">
      <c r="B610" s="33"/>
      <c r="C610" s="206" t="s">
        <v>1522</v>
      </c>
      <c r="D610" s="206" t="s">
        <v>235</v>
      </c>
      <c r="E610" s="18" t="s">
        <v>19</v>
      </c>
      <c r="F610" s="207">
        <v>19.8</v>
      </c>
      <c r="H610" s="33"/>
    </row>
    <row r="611" spans="2:8" s="1" customFormat="1" ht="16.899999999999999" customHeight="1">
      <c r="B611" s="33"/>
      <c r="C611" s="208" t="s">
        <v>3906</v>
      </c>
      <c r="H611" s="33"/>
    </row>
    <row r="612" spans="2:8" s="1" customFormat="1" ht="16.899999999999999" customHeight="1">
      <c r="B612" s="33"/>
      <c r="C612" s="206" t="s">
        <v>2283</v>
      </c>
      <c r="D612" s="206" t="s">
        <v>2284</v>
      </c>
      <c r="E612" s="18" t="s">
        <v>157</v>
      </c>
      <c r="F612" s="207">
        <v>19.8</v>
      </c>
      <c r="H612" s="33"/>
    </row>
    <row r="613" spans="2:8" s="1" customFormat="1" ht="16.899999999999999" customHeight="1">
      <c r="B613" s="33"/>
      <c r="C613" s="206" t="s">
        <v>2288</v>
      </c>
      <c r="D613" s="206" t="s">
        <v>2289</v>
      </c>
      <c r="E613" s="18" t="s">
        <v>532</v>
      </c>
      <c r="F613" s="207">
        <v>109.11799999999999</v>
      </c>
      <c r="H613" s="33"/>
    </row>
    <row r="614" spans="2:8" s="1" customFormat="1" ht="16.899999999999999" customHeight="1">
      <c r="B614" s="33"/>
      <c r="C614" s="202" t="s">
        <v>1118</v>
      </c>
      <c r="D614" s="203" t="s">
        <v>1119</v>
      </c>
      <c r="E614" s="204" t="s">
        <v>157</v>
      </c>
      <c r="F614" s="205">
        <v>57.95</v>
      </c>
      <c r="H614" s="33"/>
    </row>
    <row r="615" spans="2:8" s="1" customFormat="1" ht="16.899999999999999" customHeight="1">
      <c r="B615" s="33"/>
      <c r="C615" s="206" t="s">
        <v>19</v>
      </c>
      <c r="D615" s="206" t="s">
        <v>1134</v>
      </c>
      <c r="E615" s="18" t="s">
        <v>19</v>
      </c>
      <c r="F615" s="207">
        <v>0</v>
      </c>
      <c r="H615" s="33"/>
    </row>
    <row r="616" spans="2:8" s="1" customFormat="1" ht="16.899999999999999" customHeight="1">
      <c r="B616" s="33"/>
      <c r="C616" s="206" t="s">
        <v>19</v>
      </c>
      <c r="D616" s="206" t="s">
        <v>1703</v>
      </c>
      <c r="E616" s="18" t="s">
        <v>19</v>
      </c>
      <c r="F616" s="207">
        <v>33.700000000000003</v>
      </c>
      <c r="H616" s="33"/>
    </row>
    <row r="617" spans="2:8" s="1" customFormat="1" ht="16.899999999999999" customHeight="1">
      <c r="B617" s="33"/>
      <c r="C617" s="206" t="s">
        <v>19</v>
      </c>
      <c r="D617" s="206" t="s">
        <v>1704</v>
      </c>
      <c r="E617" s="18" t="s">
        <v>19</v>
      </c>
      <c r="F617" s="207">
        <v>24.25</v>
      </c>
      <c r="H617" s="33"/>
    </row>
    <row r="618" spans="2:8" s="1" customFormat="1" ht="16.899999999999999" customHeight="1">
      <c r="B618" s="33"/>
      <c r="C618" s="206" t="s">
        <v>1118</v>
      </c>
      <c r="D618" s="206" t="s">
        <v>235</v>
      </c>
      <c r="E618" s="18" t="s">
        <v>19</v>
      </c>
      <c r="F618" s="207">
        <v>57.95</v>
      </c>
      <c r="H618" s="33"/>
    </row>
    <row r="619" spans="2:8" s="1" customFormat="1" ht="16.899999999999999" customHeight="1">
      <c r="B619" s="33"/>
      <c r="C619" s="208" t="s">
        <v>3906</v>
      </c>
      <c r="H619" s="33"/>
    </row>
    <row r="620" spans="2:8" s="1" customFormat="1" ht="16.899999999999999" customHeight="1">
      <c r="B620" s="33"/>
      <c r="C620" s="206" t="s">
        <v>1304</v>
      </c>
      <c r="D620" s="206" t="s">
        <v>1305</v>
      </c>
      <c r="E620" s="18" t="s">
        <v>157</v>
      </c>
      <c r="F620" s="207">
        <v>57.95</v>
      </c>
      <c r="H620" s="33"/>
    </row>
    <row r="621" spans="2:8" s="1" customFormat="1" ht="16.899999999999999" customHeight="1">
      <c r="B621" s="33"/>
      <c r="C621" s="206" t="s">
        <v>1310</v>
      </c>
      <c r="D621" s="206" t="s">
        <v>1311</v>
      </c>
      <c r="E621" s="18" t="s">
        <v>157</v>
      </c>
      <c r="F621" s="207">
        <v>57.95</v>
      </c>
      <c r="H621" s="33"/>
    </row>
    <row r="622" spans="2:8" s="1" customFormat="1" ht="26.45" customHeight="1">
      <c r="B622" s="33"/>
      <c r="C622" s="201" t="s">
        <v>3915</v>
      </c>
      <c r="D622" s="201" t="s">
        <v>113</v>
      </c>
      <c r="H622" s="33"/>
    </row>
    <row r="623" spans="2:8" s="1" customFormat="1" ht="16.899999999999999" customHeight="1">
      <c r="B623" s="33"/>
      <c r="C623" s="202" t="s">
        <v>2329</v>
      </c>
      <c r="D623" s="203" t="s">
        <v>2330</v>
      </c>
      <c r="E623" s="204" t="s">
        <v>151</v>
      </c>
      <c r="F623" s="205">
        <v>60.56</v>
      </c>
      <c r="H623" s="33"/>
    </row>
    <row r="624" spans="2:8" s="1" customFormat="1" ht="16.899999999999999" customHeight="1">
      <c r="B624" s="33"/>
      <c r="C624" s="206" t="s">
        <v>19</v>
      </c>
      <c r="D624" s="206" t="s">
        <v>2454</v>
      </c>
      <c r="E624" s="18" t="s">
        <v>19</v>
      </c>
      <c r="F624" s="207">
        <v>0</v>
      </c>
      <c r="H624" s="33"/>
    </row>
    <row r="625" spans="2:8" s="1" customFormat="1" ht="16.899999999999999" customHeight="1">
      <c r="B625" s="33"/>
      <c r="C625" s="206" t="s">
        <v>19</v>
      </c>
      <c r="D625" s="206" t="s">
        <v>2335</v>
      </c>
      <c r="E625" s="18" t="s">
        <v>19</v>
      </c>
      <c r="F625" s="207">
        <v>60.56</v>
      </c>
      <c r="H625" s="33"/>
    </row>
    <row r="626" spans="2:8" s="1" customFormat="1" ht="16.899999999999999" customHeight="1">
      <c r="B626" s="33"/>
      <c r="C626" s="206" t="s">
        <v>2329</v>
      </c>
      <c r="D626" s="206" t="s">
        <v>235</v>
      </c>
      <c r="E626" s="18" t="s">
        <v>19</v>
      </c>
      <c r="F626" s="207">
        <v>60.56</v>
      </c>
      <c r="H626" s="33"/>
    </row>
    <row r="627" spans="2:8" s="1" customFormat="1" ht="16.899999999999999" customHeight="1">
      <c r="B627" s="33"/>
      <c r="C627" s="208" t="s">
        <v>3906</v>
      </c>
      <c r="H627" s="33"/>
    </row>
    <row r="628" spans="2:8" s="1" customFormat="1" ht="16.899999999999999" customHeight="1">
      <c r="B628" s="33"/>
      <c r="C628" s="206" t="s">
        <v>2449</v>
      </c>
      <c r="D628" s="206" t="s">
        <v>2450</v>
      </c>
      <c r="E628" s="18" t="s">
        <v>151</v>
      </c>
      <c r="F628" s="207">
        <v>121.12</v>
      </c>
      <c r="H628" s="33"/>
    </row>
    <row r="629" spans="2:8" s="1" customFormat="1" ht="16.899999999999999" customHeight="1">
      <c r="B629" s="33"/>
      <c r="C629" s="206" t="s">
        <v>2459</v>
      </c>
      <c r="D629" s="206" t="s">
        <v>2460</v>
      </c>
      <c r="E629" s="18" t="s">
        <v>151</v>
      </c>
      <c r="F629" s="207">
        <v>72.671999999999997</v>
      </c>
      <c r="H629" s="33"/>
    </row>
    <row r="630" spans="2:8" s="1" customFormat="1" ht="16.899999999999999" customHeight="1">
      <c r="B630" s="33"/>
      <c r="C630" s="206" t="s">
        <v>2464</v>
      </c>
      <c r="D630" s="206" t="s">
        <v>2465</v>
      </c>
      <c r="E630" s="18" t="s">
        <v>151</v>
      </c>
      <c r="F630" s="207">
        <v>72.671999999999997</v>
      </c>
      <c r="H630" s="33"/>
    </row>
    <row r="631" spans="2:8" s="1" customFormat="1" ht="16.899999999999999" customHeight="1">
      <c r="B631" s="33"/>
      <c r="C631" s="202" t="s">
        <v>1100</v>
      </c>
      <c r="D631" s="203" t="s">
        <v>1101</v>
      </c>
      <c r="E631" s="204" t="s">
        <v>151</v>
      </c>
      <c r="F631" s="205">
        <v>399.464</v>
      </c>
      <c r="H631" s="33"/>
    </row>
    <row r="632" spans="2:8" s="1" customFormat="1" ht="16.899999999999999" customHeight="1">
      <c r="B632" s="33"/>
      <c r="C632" s="206" t="s">
        <v>19</v>
      </c>
      <c r="D632" s="206" t="s">
        <v>1134</v>
      </c>
      <c r="E632" s="18" t="s">
        <v>19</v>
      </c>
      <c r="F632" s="207">
        <v>0</v>
      </c>
      <c r="H632" s="33"/>
    </row>
    <row r="633" spans="2:8" s="1" customFormat="1" ht="16.899999999999999" customHeight="1">
      <c r="B633" s="33"/>
      <c r="C633" s="206" t="s">
        <v>19</v>
      </c>
      <c r="D633" s="206" t="s">
        <v>2366</v>
      </c>
      <c r="E633" s="18" t="s">
        <v>19</v>
      </c>
      <c r="F633" s="207">
        <v>0</v>
      </c>
      <c r="H633" s="33"/>
    </row>
    <row r="634" spans="2:8" s="1" customFormat="1" ht="16.899999999999999" customHeight="1">
      <c r="B634" s="33"/>
      <c r="C634" s="206" t="s">
        <v>19</v>
      </c>
      <c r="D634" s="206" t="s">
        <v>2367</v>
      </c>
      <c r="E634" s="18" t="s">
        <v>19</v>
      </c>
      <c r="F634" s="207">
        <v>115.42</v>
      </c>
      <c r="H634" s="33"/>
    </row>
    <row r="635" spans="2:8" s="1" customFormat="1" ht="16.899999999999999" customHeight="1">
      <c r="B635" s="33"/>
      <c r="C635" s="206" t="s">
        <v>19</v>
      </c>
      <c r="D635" s="206" t="s">
        <v>2368</v>
      </c>
      <c r="E635" s="18" t="s">
        <v>19</v>
      </c>
      <c r="F635" s="207">
        <v>112.86</v>
      </c>
      <c r="H635" s="33"/>
    </row>
    <row r="636" spans="2:8" s="1" customFormat="1" ht="16.899999999999999" customHeight="1">
      <c r="B636" s="33"/>
      <c r="C636" s="206" t="s">
        <v>19</v>
      </c>
      <c r="D636" s="206" t="s">
        <v>2326</v>
      </c>
      <c r="E636" s="18" t="s">
        <v>19</v>
      </c>
      <c r="F636" s="207">
        <v>0</v>
      </c>
      <c r="H636" s="33"/>
    </row>
    <row r="637" spans="2:8" s="1" customFormat="1" ht="16.899999999999999" customHeight="1">
      <c r="B637" s="33"/>
      <c r="C637" s="206" t="s">
        <v>19</v>
      </c>
      <c r="D637" s="206" t="s">
        <v>2369</v>
      </c>
      <c r="E637" s="18" t="s">
        <v>19</v>
      </c>
      <c r="F637" s="207">
        <v>45.4</v>
      </c>
      <c r="H637" s="33"/>
    </row>
    <row r="638" spans="2:8" s="1" customFormat="1" ht="16.899999999999999" customHeight="1">
      <c r="B638" s="33"/>
      <c r="C638" s="206" t="s">
        <v>19</v>
      </c>
      <c r="D638" s="206" t="s">
        <v>2370</v>
      </c>
      <c r="E638" s="18" t="s">
        <v>19</v>
      </c>
      <c r="F638" s="207">
        <v>16.8</v>
      </c>
      <c r="H638" s="33"/>
    </row>
    <row r="639" spans="2:8" s="1" customFormat="1" ht="16.899999999999999" customHeight="1">
      <c r="B639" s="33"/>
      <c r="C639" s="206" t="s">
        <v>19</v>
      </c>
      <c r="D639" s="206" t="s">
        <v>2371</v>
      </c>
      <c r="E639" s="18" t="s">
        <v>19</v>
      </c>
      <c r="F639" s="207">
        <v>0</v>
      </c>
      <c r="H639" s="33"/>
    </row>
    <row r="640" spans="2:8" s="1" customFormat="1" ht="16.899999999999999" customHeight="1">
      <c r="B640" s="33"/>
      <c r="C640" s="206" t="s">
        <v>19</v>
      </c>
      <c r="D640" s="206" t="s">
        <v>2372</v>
      </c>
      <c r="E640" s="18" t="s">
        <v>19</v>
      </c>
      <c r="F640" s="207">
        <v>47.12</v>
      </c>
      <c r="H640" s="33"/>
    </row>
    <row r="641" spans="2:8" s="1" customFormat="1" ht="16.899999999999999" customHeight="1">
      <c r="B641" s="33"/>
      <c r="C641" s="206" t="s">
        <v>19</v>
      </c>
      <c r="D641" s="206" t="s">
        <v>2373</v>
      </c>
      <c r="E641" s="18" t="s">
        <v>19</v>
      </c>
      <c r="F641" s="207">
        <v>56.52</v>
      </c>
      <c r="H641" s="33"/>
    </row>
    <row r="642" spans="2:8" s="1" customFormat="1" ht="16.899999999999999" customHeight="1">
      <c r="B642" s="33"/>
      <c r="C642" s="206" t="s">
        <v>19</v>
      </c>
      <c r="D642" s="206" t="s">
        <v>2374</v>
      </c>
      <c r="E642" s="18" t="s">
        <v>19</v>
      </c>
      <c r="F642" s="207">
        <v>5.3440000000000003</v>
      </c>
      <c r="H642" s="33"/>
    </row>
    <row r="643" spans="2:8" s="1" customFormat="1" ht="16.899999999999999" customHeight="1">
      <c r="B643" s="33"/>
      <c r="C643" s="206" t="s">
        <v>1100</v>
      </c>
      <c r="D643" s="206" t="s">
        <v>235</v>
      </c>
      <c r="E643" s="18" t="s">
        <v>19</v>
      </c>
      <c r="F643" s="207">
        <v>399.464</v>
      </c>
      <c r="H643" s="33"/>
    </row>
    <row r="644" spans="2:8" s="1" customFormat="1" ht="16.899999999999999" customHeight="1">
      <c r="B644" s="33"/>
      <c r="C644" s="208" t="s">
        <v>3906</v>
      </c>
      <c r="H644" s="33"/>
    </row>
    <row r="645" spans="2:8" s="1" customFormat="1" ht="16.899999999999999" customHeight="1">
      <c r="B645" s="33"/>
      <c r="C645" s="206" t="s">
        <v>1162</v>
      </c>
      <c r="D645" s="206" t="s">
        <v>1163</v>
      </c>
      <c r="E645" s="18" t="s">
        <v>151</v>
      </c>
      <c r="F645" s="207">
        <v>399.464</v>
      </c>
      <c r="H645" s="33"/>
    </row>
    <row r="646" spans="2:8" s="1" customFormat="1" ht="16.899999999999999" customHeight="1">
      <c r="B646" s="33"/>
      <c r="C646" s="206" t="s">
        <v>1186</v>
      </c>
      <c r="D646" s="206" t="s">
        <v>1187</v>
      </c>
      <c r="E646" s="18" t="s">
        <v>151</v>
      </c>
      <c r="F646" s="207">
        <v>399.464</v>
      </c>
      <c r="H646" s="33"/>
    </row>
    <row r="647" spans="2:8" s="1" customFormat="1" ht="16.899999999999999" customHeight="1">
      <c r="B647" s="33"/>
      <c r="C647" s="202" t="s">
        <v>1106</v>
      </c>
      <c r="D647" s="203" t="s">
        <v>1107</v>
      </c>
      <c r="E647" s="204" t="s">
        <v>147</v>
      </c>
      <c r="F647" s="205">
        <v>136.04</v>
      </c>
      <c r="H647" s="33"/>
    </row>
    <row r="648" spans="2:8" s="1" customFormat="1" ht="16.899999999999999" customHeight="1">
      <c r="B648" s="33"/>
      <c r="C648" s="206" t="s">
        <v>19</v>
      </c>
      <c r="D648" s="206" t="s">
        <v>1134</v>
      </c>
      <c r="E648" s="18" t="s">
        <v>19</v>
      </c>
      <c r="F648" s="207">
        <v>0</v>
      </c>
      <c r="H648" s="33"/>
    </row>
    <row r="649" spans="2:8" s="1" customFormat="1" ht="16.899999999999999" customHeight="1">
      <c r="B649" s="33"/>
      <c r="C649" s="206" t="s">
        <v>19</v>
      </c>
      <c r="D649" s="206" t="s">
        <v>2347</v>
      </c>
      <c r="E649" s="18" t="s">
        <v>19</v>
      </c>
      <c r="F649" s="207">
        <v>15.21</v>
      </c>
      <c r="H649" s="33"/>
    </row>
    <row r="650" spans="2:8" s="1" customFormat="1" ht="16.899999999999999" customHeight="1">
      <c r="B650" s="33"/>
      <c r="C650" s="206" t="s">
        <v>19</v>
      </c>
      <c r="D650" s="206" t="s">
        <v>2348</v>
      </c>
      <c r="E650" s="18" t="s">
        <v>19</v>
      </c>
      <c r="F650" s="207">
        <v>2.54</v>
      </c>
      <c r="H650" s="33"/>
    </row>
    <row r="651" spans="2:8" s="1" customFormat="1" ht="16.899999999999999" customHeight="1">
      <c r="B651" s="33"/>
      <c r="C651" s="206" t="s">
        <v>19</v>
      </c>
      <c r="D651" s="206" t="s">
        <v>2349</v>
      </c>
      <c r="E651" s="18" t="s">
        <v>19</v>
      </c>
      <c r="F651" s="207">
        <v>10.58</v>
      </c>
      <c r="H651" s="33"/>
    </row>
    <row r="652" spans="2:8" s="1" customFormat="1" ht="16.899999999999999" customHeight="1">
      <c r="B652" s="33"/>
      <c r="C652" s="206" t="s">
        <v>19</v>
      </c>
      <c r="D652" s="206" t="s">
        <v>2350</v>
      </c>
      <c r="E652" s="18" t="s">
        <v>19</v>
      </c>
      <c r="F652" s="207">
        <v>10.64</v>
      </c>
      <c r="H652" s="33"/>
    </row>
    <row r="653" spans="2:8" s="1" customFormat="1" ht="16.899999999999999" customHeight="1">
      <c r="B653" s="33"/>
      <c r="C653" s="206" t="s">
        <v>19</v>
      </c>
      <c r="D653" s="206" t="s">
        <v>2351</v>
      </c>
      <c r="E653" s="18" t="s">
        <v>19</v>
      </c>
      <c r="F653" s="207">
        <v>11.48</v>
      </c>
      <c r="H653" s="33"/>
    </row>
    <row r="654" spans="2:8" s="1" customFormat="1" ht="16.899999999999999" customHeight="1">
      <c r="B654" s="33"/>
      <c r="C654" s="206" t="s">
        <v>19</v>
      </c>
      <c r="D654" s="206" t="s">
        <v>2352</v>
      </c>
      <c r="E654" s="18" t="s">
        <v>19</v>
      </c>
      <c r="F654" s="207">
        <v>5.58</v>
      </c>
      <c r="H654" s="33"/>
    </row>
    <row r="655" spans="2:8" s="1" customFormat="1" ht="16.899999999999999" customHeight="1">
      <c r="B655" s="33"/>
      <c r="C655" s="206" t="s">
        <v>19</v>
      </c>
      <c r="D655" s="206" t="s">
        <v>2353</v>
      </c>
      <c r="E655" s="18" t="s">
        <v>19</v>
      </c>
      <c r="F655" s="207">
        <v>6.66</v>
      </c>
      <c r="H655" s="33"/>
    </row>
    <row r="656" spans="2:8" s="1" customFormat="1" ht="16.899999999999999" customHeight="1">
      <c r="B656" s="33"/>
      <c r="C656" s="206" t="s">
        <v>19</v>
      </c>
      <c r="D656" s="206" t="s">
        <v>2354</v>
      </c>
      <c r="E656" s="18" t="s">
        <v>19</v>
      </c>
      <c r="F656" s="207">
        <v>2.16</v>
      </c>
      <c r="H656" s="33"/>
    </row>
    <row r="657" spans="2:8" s="1" customFormat="1" ht="16.899999999999999" customHeight="1">
      <c r="B657" s="33"/>
      <c r="C657" s="206" t="s">
        <v>19</v>
      </c>
      <c r="D657" s="206" t="s">
        <v>2355</v>
      </c>
      <c r="E657" s="18" t="s">
        <v>19</v>
      </c>
      <c r="F657" s="207">
        <v>1.26</v>
      </c>
      <c r="H657" s="33"/>
    </row>
    <row r="658" spans="2:8" s="1" customFormat="1" ht="16.899999999999999" customHeight="1">
      <c r="B658" s="33"/>
      <c r="C658" s="206" t="s">
        <v>19</v>
      </c>
      <c r="D658" s="206" t="s">
        <v>2356</v>
      </c>
      <c r="E658" s="18" t="s">
        <v>19</v>
      </c>
      <c r="F658" s="207">
        <v>1.51</v>
      </c>
      <c r="H658" s="33"/>
    </row>
    <row r="659" spans="2:8" s="1" customFormat="1" ht="16.899999999999999" customHeight="1">
      <c r="B659" s="33"/>
      <c r="C659" s="206" t="s">
        <v>19</v>
      </c>
      <c r="D659" s="206" t="s">
        <v>2357</v>
      </c>
      <c r="E659" s="18" t="s">
        <v>19</v>
      </c>
      <c r="F659" s="207">
        <v>18.579999999999998</v>
      </c>
      <c r="H659" s="33"/>
    </row>
    <row r="660" spans="2:8" s="1" customFormat="1" ht="16.899999999999999" customHeight="1">
      <c r="B660" s="33"/>
      <c r="C660" s="206" t="s">
        <v>19</v>
      </c>
      <c r="D660" s="206" t="s">
        <v>2357</v>
      </c>
      <c r="E660" s="18" t="s">
        <v>19</v>
      </c>
      <c r="F660" s="207">
        <v>18.579999999999998</v>
      </c>
      <c r="H660" s="33"/>
    </row>
    <row r="661" spans="2:8" s="1" customFormat="1" ht="16.899999999999999" customHeight="1">
      <c r="B661" s="33"/>
      <c r="C661" s="206" t="s">
        <v>19</v>
      </c>
      <c r="D661" s="206" t="s">
        <v>2358</v>
      </c>
      <c r="E661" s="18" t="s">
        <v>19</v>
      </c>
      <c r="F661" s="207">
        <v>22.79</v>
      </c>
      <c r="H661" s="33"/>
    </row>
    <row r="662" spans="2:8" s="1" customFormat="1" ht="16.899999999999999" customHeight="1">
      <c r="B662" s="33"/>
      <c r="C662" s="206" t="s">
        <v>19</v>
      </c>
      <c r="D662" s="206" t="s">
        <v>2359</v>
      </c>
      <c r="E662" s="18" t="s">
        <v>19</v>
      </c>
      <c r="F662" s="207">
        <v>4.42</v>
      </c>
      <c r="H662" s="33"/>
    </row>
    <row r="663" spans="2:8" s="1" customFormat="1" ht="16.899999999999999" customHeight="1">
      <c r="B663" s="33"/>
      <c r="C663" s="206" t="s">
        <v>19</v>
      </c>
      <c r="D663" s="206" t="s">
        <v>2360</v>
      </c>
      <c r="E663" s="18" t="s">
        <v>19</v>
      </c>
      <c r="F663" s="207">
        <v>1.87</v>
      </c>
      <c r="H663" s="33"/>
    </row>
    <row r="664" spans="2:8" s="1" customFormat="1" ht="16.899999999999999" customHeight="1">
      <c r="B664" s="33"/>
      <c r="C664" s="206" t="s">
        <v>19</v>
      </c>
      <c r="D664" s="206" t="s">
        <v>2360</v>
      </c>
      <c r="E664" s="18" t="s">
        <v>19</v>
      </c>
      <c r="F664" s="207">
        <v>1.87</v>
      </c>
      <c r="H664" s="33"/>
    </row>
    <row r="665" spans="2:8" s="1" customFormat="1" ht="16.899999999999999" customHeight="1">
      <c r="B665" s="33"/>
      <c r="C665" s="206" t="s">
        <v>19</v>
      </c>
      <c r="D665" s="206" t="s">
        <v>2361</v>
      </c>
      <c r="E665" s="18" t="s">
        <v>19</v>
      </c>
      <c r="F665" s="207">
        <v>0.31</v>
      </c>
      <c r="H665" s="33"/>
    </row>
    <row r="666" spans="2:8" s="1" customFormat="1" ht="16.899999999999999" customHeight="1">
      <c r="B666" s="33"/>
      <c r="C666" s="206" t="s">
        <v>1106</v>
      </c>
      <c r="D666" s="206" t="s">
        <v>235</v>
      </c>
      <c r="E666" s="18" t="s">
        <v>19</v>
      </c>
      <c r="F666" s="207">
        <v>136.04</v>
      </c>
      <c r="H666" s="33"/>
    </row>
    <row r="667" spans="2:8" s="1" customFormat="1" ht="16.899999999999999" customHeight="1">
      <c r="B667" s="33"/>
      <c r="C667" s="208" t="s">
        <v>3906</v>
      </c>
      <c r="H667" s="33"/>
    </row>
    <row r="668" spans="2:8" s="1" customFormat="1" ht="16.899999999999999" customHeight="1">
      <c r="B668" s="33"/>
      <c r="C668" s="206" t="s">
        <v>1139</v>
      </c>
      <c r="D668" s="206" t="s">
        <v>1140</v>
      </c>
      <c r="E668" s="18" t="s">
        <v>147</v>
      </c>
      <c r="F668" s="207">
        <v>136.04</v>
      </c>
      <c r="H668" s="33"/>
    </row>
    <row r="669" spans="2:8" s="1" customFormat="1" ht="16.899999999999999" customHeight="1">
      <c r="B669" s="33"/>
      <c r="C669" s="206" t="s">
        <v>1205</v>
      </c>
      <c r="D669" s="206" t="s">
        <v>1206</v>
      </c>
      <c r="E669" s="18" t="s">
        <v>181</v>
      </c>
      <c r="F669" s="207">
        <v>19.725999999999999</v>
      </c>
      <c r="H669" s="33"/>
    </row>
    <row r="670" spans="2:8" s="1" customFormat="1" ht="16.899999999999999" customHeight="1">
      <c r="B670" s="33"/>
      <c r="C670" s="202" t="s">
        <v>1519</v>
      </c>
      <c r="D670" s="203" t="s">
        <v>1520</v>
      </c>
      <c r="E670" s="204" t="s">
        <v>151</v>
      </c>
      <c r="F670" s="205">
        <v>31.05</v>
      </c>
      <c r="H670" s="33"/>
    </row>
    <row r="671" spans="2:8" s="1" customFormat="1" ht="16.899999999999999" customHeight="1">
      <c r="B671" s="33"/>
      <c r="C671" s="206" t="s">
        <v>19</v>
      </c>
      <c r="D671" s="206" t="s">
        <v>1134</v>
      </c>
      <c r="E671" s="18" t="s">
        <v>19</v>
      </c>
      <c r="F671" s="207">
        <v>0</v>
      </c>
      <c r="H671" s="33"/>
    </row>
    <row r="672" spans="2:8" s="1" customFormat="1" ht="16.899999999999999" customHeight="1">
      <c r="B672" s="33"/>
      <c r="C672" s="206" t="s">
        <v>19</v>
      </c>
      <c r="D672" s="206" t="s">
        <v>2639</v>
      </c>
      <c r="E672" s="18" t="s">
        <v>19</v>
      </c>
      <c r="F672" s="207">
        <v>31.05</v>
      </c>
      <c r="H672" s="33"/>
    </row>
    <row r="673" spans="2:8" s="1" customFormat="1" ht="16.899999999999999" customHeight="1">
      <c r="B673" s="33"/>
      <c r="C673" s="206" t="s">
        <v>1519</v>
      </c>
      <c r="D673" s="206" t="s">
        <v>235</v>
      </c>
      <c r="E673" s="18" t="s">
        <v>19</v>
      </c>
      <c r="F673" s="207">
        <v>31.05</v>
      </c>
      <c r="H673" s="33"/>
    </row>
    <row r="674" spans="2:8" s="1" customFormat="1" ht="16.899999999999999" customHeight="1">
      <c r="B674" s="33"/>
      <c r="C674" s="208" t="s">
        <v>3906</v>
      </c>
      <c r="H674" s="33"/>
    </row>
    <row r="675" spans="2:8" s="1" customFormat="1" ht="16.899999999999999" customHeight="1">
      <c r="B675" s="33"/>
      <c r="C675" s="206" t="s">
        <v>2295</v>
      </c>
      <c r="D675" s="206" t="s">
        <v>2296</v>
      </c>
      <c r="E675" s="18" t="s">
        <v>151</v>
      </c>
      <c r="F675" s="207">
        <v>31.05</v>
      </c>
      <c r="H675" s="33"/>
    </row>
    <row r="676" spans="2:8" s="1" customFormat="1" ht="16.899999999999999" customHeight="1">
      <c r="B676" s="33"/>
      <c r="C676" s="206" t="s">
        <v>2304</v>
      </c>
      <c r="D676" s="206" t="s">
        <v>2305</v>
      </c>
      <c r="E676" s="18" t="s">
        <v>151</v>
      </c>
      <c r="F676" s="207">
        <v>35.707999999999998</v>
      </c>
      <c r="H676" s="33"/>
    </row>
    <row r="677" spans="2:8" s="1" customFormat="1" ht="16.899999999999999" customHeight="1">
      <c r="B677" s="33"/>
      <c r="C677" s="202" t="s">
        <v>2335</v>
      </c>
      <c r="D677" s="203" t="s">
        <v>2336</v>
      </c>
      <c r="E677" s="204" t="s">
        <v>151</v>
      </c>
      <c r="F677" s="205">
        <v>60.56</v>
      </c>
      <c r="H677" s="33"/>
    </row>
    <row r="678" spans="2:8" s="1" customFormat="1" ht="16.899999999999999" customHeight="1">
      <c r="B678" s="33"/>
      <c r="C678" s="206" t="s">
        <v>19</v>
      </c>
      <c r="D678" s="206" t="s">
        <v>1134</v>
      </c>
      <c r="E678" s="18" t="s">
        <v>19</v>
      </c>
      <c r="F678" s="207">
        <v>0</v>
      </c>
      <c r="H678" s="33"/>
    </row>
    <row r="679" spans="2:8" s="1" customFormat="1" ht="16.899999999999999" customHeight="1">
      <c r="B679" s="33"/>
      <c r="C679" s="206" t="s">
        <v>19</v>
      </c>
      <c r="D679" s="206" t="s">
        <v>2457</v>
      </c>
      <c r="E679" s="18" t="s">
        <v>19</v>
      </c>
      <c r="F679" s="207">
        <v>60.56</v>
      </c>
      <c r="H679" s="33"/>
    </row>
    <row r="680" spans="2:8" s="1" customFormat="1" ht="16.899999999999999" customHeight="1">
      <c r="B680" s="33"/>
      <c r="C680" s="206" t="s">
        <v>2335</v>
      </c>
      <c r="D680" s="206" t="s">
        <v>235</v>
      </c>
      <c r="E680" s="18" t="s">
        <v>19</v>
      </c>
      <c r="F680" s="207">
        <v>60.56</v>
      </c>
      <c r="H680" s="33"/>
    </row>
    <row r="681" spans="2:8" s="1" customFormat="1" ht="16.899999999999999" customHeight="1">
      <c r="B681" s="33"/>
      <c r="C681" s="208" t="s">
        <v>3906</v>
      </c>
      <c r="H681" s="33"/>
    </row>
    <row r="682" spans="2:8" s="1" customFormat="1" ht="16.899999999999999" customHeight="1">
      <c r="B682" s="33"/>
      <c r="C682" s="206" t="s">
        <v>2489</v>
      </c>
      <c r="D682" s="206" t="s">
        <v>2490</v>
      </c>
      <c r="E682" s="18" t="s">
        <v>151</v>
      </c>
      <c r="F682" s="207">
        <v>60.56</v>
      </c>
      <c r="H682" s="33"/>
    </row>
    <row r="683" spans="2:8" s="1" customFormat="1" ht="16.899999999999999" customHeight="1">
      <c r="B683" s="33"/>
      <c r="C683" s="206" t="s">
        <v>2449</v>
      </c>
      <c r="D683" s="206" t="s">
        <v>2450</v>
      </c>
      <c r="E683" s="18" t="s">
        <v>151</v>
      </c>
      <c r="F683" s="207">
        <v>121.12</v>
      </c>
      <c r="H683" s="33"/>
    </row>
    <row r="684" spans="2:8" s="1" customFormat="1" ht="16.899999999999999" customHeight="1">
      <c r="B684" s="33"/>
      <c r="C684" s="206" t="s">
        <v>2480</v>
      </c>
      <c r="D684" s="206" t="s">
        <v>2481</v>
      </c>
      <c r="E684" s="18" t="s">
        <v>151</v>
      </c>
      <c r="F684" s="207">
        <v>60.56</v>
      </c>
      <c r="H684" s="33"/>
    </row>
    <row r="685" spans="2:8" s="1" customFormat="1" ht="16.899999999999999" customHeight="1">
      <c r="B685" s="33"/>
      <c r="C685" s="206" t="s">
        <v>2485</v>
      </c>
      <c r="D685" s="206" t="s">
        <v>2486</v>
      </c>
      <c r="E685" s="18" t="s">
        <v>151</v>
      </c>
      <c r="F685" s="207">
        <v>72.671999999999997</v>
      </c>
      <c r="H685" s="33"/>
    </row>
    <row r="686" spans="2:8" s="1" customFormat="1" ht="16.899999999999999" customHeight="1">
      <c r="B686" s="33"/>
      <c r="C686" s="206" t="s">
        <v>2494</v>
      </c>
      <c r="D686" s="206" t="s">
        <v>2495</v>
      </c>
      <c r="E686" s="18" t="s">
        <v>151</v>
      </c>
      <c r="F686" s="207">
        <v>63.588000000000001</v>
      </c>
      <c r="H686" s="33"/>
    </row>
    <row r="687" spans="2:8" s="1" customFormat="1" ht="16.899999999999999" customHeight="1">
      <c r="B687" s="33"/>
      <c r="C687" s="202" t="s">
        <v>1109</v>
      </c>
      <c r="D687" s="203" t="s">
        <v>1110</v>
      </c>
      <c r="E687" s="204" t="s">
        <v>151</v>
      </c>
      <c r="F687" s="205">
        <v>108.8</v>
      </c>
      <c r="H687" s="33"/>
    </row>
    <row r="688" spans="2:8" s="1" customFormat="1" ht="16.899999999999999" customHeight="1">
      <c r="B688" s="33"/>
      <c r="C688" s="206" t="s">
        <v>19</v>
      </c>
      <c r="D688" s="206" t="s">
        <v>1134</v>
      </c>
      <c r="E688" s="18" t="s">
        <v>19</v>
      </c>
      <c r="F688" s="207">
        <v>0</v>
      </c>
      <c r="H688" s="33"/>
    </row>
    <row r="689" spans="2:8" s="1" customFormat="1" ht="16.899999999999999" customHeight="1">
      <c r="B689" s="33"/>
      <c r="C689" s="206" t="s">
        <v>19</v>
      </c>
      <c r="D689" s="206" t="s">
        <v>2380</v>
      </c>
      <c r="E689" s="18" t="s">
        <v>19</v>
      </c>
      <c r="F689" s="207">
        <v>90.4</v>
      </c>
      <c r="H689" s="33"/>
    </row>
    <row r="690" spans="2:8" s="1" customFormat="1" ht="16.899999999999999" customHeight="1">
      <c r="B690" s="33"/>
      <c r="C690" s="206" t="s">
        <v>19</v>
      </c>
      <c r="D690" s="206" t="s">
        <v>2381</v>
      </c>
      <c r="E690" s="18" t="s">
        <v>19</v>
      </c>
      <c r="F690" s="207">
        <v>18.399999999999999</v>
      </c>
      <c r="H690" s="33"/>
    </row>
    <row r="691" spans="2:8" s="1" customFormat="1" ht="16.899999999999999" customHeight="1">
      <c r="B691" s="33"/>
      <c r="C691" s="206" t="s">
        <v>1109</v>
      </c>
      <c r="D691" s="206" t="s">
        <v>235</v>
      </c>
      <c r="E691" s="18" t="s">
        <v>19</v>
      </c>
      <c r="F691" s="207">
        <v>108.8</v>
      </c>
      <c r="H691" s="33"/>
    </row>
    <row r="692" spans="2:8" s="1" customFormat="1" ht="16.899999999999999" customHeight="1">
      <c r="B692" s="33"/>
      <c r="C692" s="208" t="s">
        <v>3906</v>
      </c>
      <c r="H692" s="33"/>
    </row>
    <row r="693" spans="2:8" s="1" customFormat="1" ht="16.899999999999999" customHeight="1">
      <c r="B693" s="33"/>
      <c r="C693" s="206" t="s">
        <v>1322</v>
      </c>
      <c r="D693" s="206" t="s">
        <v>1323</v>
      </c>
      <c r="E693" s="18" t="s">
        <v>151</v>
      </c>
      <c r="F693" s="207">
        <v>108.8</v>
      </c>
      <c r="H693" s="33"/>
    </row>
    <row r="694" spans="2:8" s="1" customFormat="1" ht="16.899999999999999" customHeight="1">
      <c r="B694" s="33"/>
      <c r="C694" s="206" t="s">
        <v>1329</v>
      </c>
      <c r="D694" s="206" t="s">
        <v>1330</v>
      </c>
      <c r="E694" s="18" t="s">
        <v>151</v>
      </c>
      <c r="F694" s="207">
        <v>3264</v>
      </c>
      <c r="H694" s="33"/>
    </row>
    <row r="695" spans="2:8" s="1" customFormat="1" ht="16.899999999999999" customHeight="1">
      <c r="B695" s="33"/>
      <c r="C695" s="206" t="s">
        <v>1336</v>
      </c>
      <c r="D695" s="206" t="s">
        <v>1337</v>
      </c>
      <c r="E695" s="18" t="s">
        <v>151</v>
      </c>
      <c r="F695" s="207">
        <v>108.8</v>
      </c>
      <c r="H695" s="33"/>
    </row>
    <row r="696" spans="2:8" s="1" customFormat="1" ht="16.899999999999999" customHeight="1">
      <c r="B696" s="33"/>
      <c r="C696" s="202" t="s">
        <v>2338</v>
      </c>
      <c r="D696" s="203" t="s">
        <v>2338</v>
      </c>
      <c r="E696" s="204" t="s">
        <v>151</v>
      </c>
      <c r="F696" s="205">
        <v>368.36</v>
      </c>
      <c r="H696" s="33"/>
    </row>
    <row r="697" spans="2:8" s="1" customFormat="1" ht="16.899999999999999" customHeight="1">
      <c r="B697" s="33"/>
      <c r="C697" s="206" t="s">
        <v>19</v>
      </c>
      <c r="D697" s="206" t="s">
        <v>2398</v>
      </c>
      <c r="E697" s="18" t="s">
        <v>19</v>
      </c>
      <c r="F697" s="207">
        <v>126</v>
      </c>
      <c r="H697" s="33"/>
    </row>
    <row r="698" spans="2:8" s="1" customFormat="1" ht="16.899999999999999" customHeight="1">
      <c r="B698" s="33"/>
      <c r="C698" s="206" t="s">
        <v>19</v>
      </c>
      <c r="D698" s="206" t="s">
        <v>2399</v>
      </c>
      <c r="E698" s="18" t="s">
        <v>19</v>
      </c>
      <c r="F698" s="207">
        <v>164.16</v>
      </c>
      <c r="H698" s="33"/>
    </row>
    <row r="699" spans="2:8" s="1" customFormat="1" ht="16.899999999999999" customHeight="1">
      <c r="B699" s="33"/>
      <c r="C699" s="206" t="s">
        <v>19</v>
      </c>
      <c r="D699" s="206" t="s">
        <v>2400</v>
      </c>
      <c r="E699" s="18" t="s">
        <v>19</v>
      </c>
      <c r="F699" s="207">
        <v>78.2</v>
      </c>
      <c r="H699" s="33"/>
    </row>
    <row r="700" spans="2:8" s="1" customFormat="1" ht="16.899999999999999" customHeight="1">
      <c r="B700" s="33"/>
      <c r="C700" s="206" t="s">
        <v>2338</v>
      </c>
      <c r="D700" s="206" t="s">
        <v>235</v>
      </c>
      <c r="E700" s="18" t="s">
        <v>19</v>
      </c>
      <c r="F700" s="207">
        <v>368.36</v>
      </c>
      <c r="H700" s="33"/>
    </row>
    <row r="701" spans="2:8" s="1" customFormat="1" ht="16.899999999999999" customHeight="1">
      <c r="B701" s="33"/>
      <c r="C701" s="208" t="s">
        <v>3906</v>
      </c>
      <c r="H701" s="33"/>
    </row>
    <row r="702" spans="2:8" s="1" customFormat="1" ht="16.899999999999999" customHeight="1">
      <c r="B702" s="33"/>
      <c r="C702" s="206" t="s">
        <v>2393</v>
      </c>
      <c r="D702" s="206" t="s">
        <v>2394</v>
      </c>
      <c r="E702" s="18" t="s">
        <v>151</v>
      </c>
      <c r="F702" s="207">
        <v>368.36</v>
      </c>
      <c r="H702" s="33"/>
    </row>
    <row r="703" spans="2:8" s="1" customFormat="1" ht="16.899999999999999" customHeight="1">
      <c r="B703" s="33"/>
      <c r="C703" s="206" t="s">
        <v>2401</v>
      </c>
      <c r="D703" s="206" t="s">
        <v>2402</v>
      </c>
      <c r="E703" s="18" t="s">
        <v>151</v>
      </c>
      <c r="F703" s="207">
        <v>22101.599999999999</v>
      </c>
      <c r="H703" s="33"/>
    </row>
    <row r="704" spans="2:8" s="1" customFormat="1" ht="16.899999999999999" customHeight="1">
      <c r="B704" s="33"/>
      <c r="C704" s="202" t="s">
        <v>1112</v>
      </c>
      <c r="D704" s="203" t="s">
        <v>1112</v>
      </c>
      <c r="E704" s="204" t="s">
        <v>147</v>
      </c>
      <c r="F704" s="205">
        <v>916.79399999999998</v>
      </c>
      <c r="H704" s="33"/>
    </row>
    <row r="705" spans="2:8" s="1" customFormat="1" ht="16.899999999999999" customHeight="1">
      <c r="B705" s="33"/>
      <c r="C705" s="206" t="s">
        <v>19</v>
      </c>
      <c r="D705" s="206" t="s">
        <v>1134</v>
      </c>
      <c r="E705" s="18" t="s">
        <v>19</v>
      </c>
      <c r="F705" s="207">
        <v>0</v>
      </c>
      <c r="H705" s="33"/>
    </row>
    <row r="706" spans="2:8" s="1" customFormat="1" ht="16.899999999999999" customHeight="1">
      <c r="B706" s="33"/>
      <c r="C706" s="206" t="s">
        <v>19</v>
      </c>
      <c r="D706" s="206" t="s">
        <v>2386</v>
      </c>
      <c r="E706" s="18" t="s">
        <v>19</v>
      </c>
      <c r="F706" s="207">
        <v>514.65</v>
      </c>
      <c r="H706" s="33"/>
    </row>
    <row r="707" spans="2:8" s="1" customFormat="1" ht="16.899999999999999" customHeight="1">
      <c r="B707" s="33"/>
      <c r="C707" s="206" t="s">
        <v>19</v>
      </c>
      <c r="D707" s="206" t="s">
        <v>2387</v>
      </c>
      <c r="E707" s="18" t="s">
        <v>19</v>
      </c>
      <c r="F707" s="207">
        <v>150.14400000000001</v>
      </c>
      <c r="H707" s="33"/>
    </row>
    <row r="708" spans="2:8" s="1" customFormat="1" ht="16.899999999999999" customHeight="1">
      <c r="B708" s="33"/>
      <c r="C708" s="206" t="s">
        <v>19</v>
      </c>
      <c r="D708" s="206" t="s">
        <v>2388</v>
      </c>
      <c r="E708" s="18" t="s">
        <v>19</v>
      </c>
      <c r="F708" s="207">
        <v>252</v>
      </c>
      <c r="H708" s="33"/>
    </row>
    <row r="709" spans="2:8" s="1" customFormat="1" ht="16.899999999999999" customHeight="1">
      <c r="B709" s="33"/>
      <c r="C709" s="206" t="s">
        <v>1112</v>
      </c>
      <c r="D709" s="206" t="s">
        <v>235</v>
      </c>
      <c r="E709" s="18" t="s">
        <v>19</v>
      </c>
      <c r="F709" s="207">
        <v>916.79399999999998</v>
      </c>
      <c r="H709" s="33"/>
    </row>
    <row r="710" spans="2:8" s="1" customFormat="1" ht="16.899999999999999" customHeight="1">
      <c r="B710" s="33"/>
      <c r="C710" s="208" t="s">
        <v>3906</v>
      </c>
      <c r="H710" s="33"/>
    </row>
    <row r="711" spans="2:8" s="1" customFormat="1" ht="16.899999999999999" customHeight="1">
      <c r="B711" s="33"/>
      <c r="C711" s="206" t="s">
        <v>1341</v>
      </c>
      <c r="D711" s="206" t="s">
        <v>1342</v>
      </c>
      <c r="E711" s="18" t="s">
        <v>147</v>
      </c>
      <c r="F711" s="207">
        <v>916.79399999999998</v>
      </c>
      <c r="H711" s="33"/>
    </row>
    <row r="712" spans="2:8" s="1" customFormat="1" ht="16.899999999999999" customHeight="1">
      <c r="B712" s="33"/>
      <c r="C712" s="206" t="s">
        <v>1346</v>
      </c>
      <c r="D712" s="206" t="s">
        <v>1347</v>
      </c>
      <c r="E712" s="18" t="s">
        <v>147</v>
      </c>
      <c r="F712" s="207">
        <v>55007.64</v>
      </c>
      <c r="H712" s="33"/>
    </row>
    <row r="713" spans="2:8" s="1" customFormat="1" ht="16.899999999999999" customHeight="1">
      <c r="B713" s="33"/>
      <c r="C713" s="206" t="s">
        <v>1352</v>
      </c>
      <c r="D713" s="206" t="s">
        <v>1353</v>
      </c>
      <c r="E713" s="18" t="s">
        <v>147</v>
      </c>
      <c r="F713" s="207">
        <v>916.79399999999998</v>
      </c>
      <c r="H713" s="33"/>
    </row>
    <row r="714" spans="2:8" s="1" customFormat="1" ht="16.899999999999999" customHeight="1">
      <c r="B714" s="33"/>
      <c r="C714" s="202" t="s">
        <v>2328</v>
      </c>
      <c r="D714" s="203" t="s">
        <v>3914</v>
      </c>
      <c r="E714" s="204" t="s">
        <v>151</v>
      </c>
      <c r="F714" s="205">
        <v>155.196</v>
      </c>
      <c r="H714" s="33"/>
    </row>
    <row r="715" spans="2:8" s="1" customFormat="1" ht="16.899999999999999" customHeight="1">
      <c r="B715" s="33"/>
      <c r="C715" s="206" t="s">
        <v>19</v>
      </c>
      <c r="D715" s="206" t="s">
        <v>1134</v>
      </c>
      <c r="E715" s="18" t="s">
        <v>19</v>
      </c>
      <c r="F715" s="207">
        <v>0</v>
      </c>
      <c r="H715" s="33"/>
    </row>
    <row r="716" spans="2:8" s="1" customFormat="1" ht="16.899999999999999" customHeight="1">
      <c r="B716" s="33"/>
      <c r="C716" s="206" t="s">
        <v>19</v>
      </c>
      <c r="D716" s="206" t="s">
        <v>2322</v>
      </c>
      <c r="E716" s="18" t="s">
        <v>19</v>
      </c>
      <c r="F716" s="207">
        <v>0</v>
      </c>
      <c r="H716" s="33"/>
    </row>
    <row r="717" spans="2:8" s="1" customFormat="1" ht="16.899999999999999" customHeight="1">
      <c r="B717" s="33"/>
      <c r="C717" s="206" t="s">
        <v>19</v>
      </c>
      <c r="D717" s="206" t="s">
        <v>2644</v>
      </c>
      <c r="E717" s="18" t="s">
        <v>19</v>
      </c>
      <c r="F717" s="207">
        <v>99.156000000000006</v>
      </c>
      <c r="H717" s="33"/>
    </row>
    <row r="718" spans="2:8" s="1" customFormat="1" ht="16.899999999999999" customHeight="1">
      <c r="B718" s="33"/>
      <c r="C718" s="206" t="s">
        <v>19</v>
      </c>
      <c r="D718" s="206" t="s">
        <v>2645</v>
      </c>
      <c r="E718" s="18" t="s">
        <v>19</v>
      </c>
      <c r="F718" s="207">
        <v>10.64</v>
      </c>
      <c r="H718" s="33"/>
    </row>
    <row r="719" spans="2:8" s="1" customFormat="1" ht="16.899999999999999" customHeight="1">
      <c r="B719" s="33"/>
      <c r="C719" s="206" t="s">
        <v>19</v>
      </c>
      <c r="D719" s="206" t="s">
        <v>2326</v>
      </c>
      <c r="E719" s="18" t="s">
        <v>19</v>
      </c>
      <c r="F719" s="207">
        <v>0</v>
      </c>
      <c r="H719" s="33"/>
    </row>
    <row r="720" spans="2:8" s="1" customFormat="1" ht="16.899999999999999" customHeight="1">
      <c r="B720" s="33"/>
      <c r="C720" s="206" t="s">
        <v>19</v>
      </c>
      <c r="D720" s="206" t="s">
        <v>2646</v>
      </c>
      <c r="E720" s="18" t="s">
        <v>19</v>
      </c>
      <c r="F720" s="207">
        <v>45.4</v>
      </c>
      <c r="H720" s="33"/>
    </row>
    <row r="721" spans="2:8" s="1" customFormat="1" ht="16.899999999999999" customHeight="1">
      <c r="B721" s="33"/>
      <c r="C721" s="206" t="s">
        <v>2328</v>
      </c>
      <c r="D721" s="206" t="s">
        <v>235</v>
      </c>
      <c r="E721" s="18" t="s">
        <v>19</v>
      </c>
      <c r="F721" s="207">
        <v>155.196</v>
      </c>
      <c r="H721" s="33"/>
    </row>
    <row r="722" spans="2:8" s="1" customFormat="1" ht="16.899999999999999" customHeight="1">
      <c r="B722" s="33"/>
      <c r="C722" s="202" t="s">
        <v>1522</v>
      </c>
      <c r="D722" s="203" t="s">
        <v>1523</v>
      </c>
      <c r="E722" s="204" t="s">
        <v>157</v>
      </c>
      <c r="F722" s="205">
        <v>27.5</v>
      </c>
      <c r="H722" s="33"/>
    </row>
    <row r="723" spans="2:8" s="1" customFormat="1" ht="16.899999999999999" customHeight="1">
      <c r="B723" s="33"/>
      <c r="C723" s="206" t="s">
        <v>19</v>
      </c>
      <c r="D723" s="206" t="s">
        <v>1134</v>
      </c>
      <c r="E723" s="18" t="s">
        <v>19</v>
      </c>
      <c r="F723" s="207">
        <v>0</v>
      </c>
      <c r="H723" s="33"/>
    </row>
    <row r="724" spans="2:8" s="1" customFormat="1" ht="16.899999999999999" customHeight="1">
      <c r="B724" s="33"/>
      <c r="C724" s="206" t="s">
        <v>19</v>
      </c>
      <c r="D724" s="206" t="s">
        <v>2341</v>
      </c>
      <c r="E724" s="18" t="s">
        <v>19</v>
      </c>
      <c r="F724" s="207">
        <v>27.5</v>
      </c>
      <c r="H724" s="33"/>
    </row>
    <row r="725" spans="2:8" s="1" customFormat="1" ht="16.899999999999999" customHeight="1">
      <c r="B725" s="33"/>
      <c r="C725" s="206" t="s">
        <v>1522</v>
      </c>
      <c r="D725" s="206" t="s">
        <v>235</v>
      </c>
      <c r="E725" s="18" t="s">
        <v>19</v>
      </c>
      <c r="F725" s="207">
        <v>27.5</v>
      </c>
      <c r="H725" s="33"/>
    </row>
    <row r="726" spans="2:8" s="1" customFormat="1" ht="16.899999999999999" customHeight="1">
      <c r="B726" s="33"/>
      <c r="C726" s="208" t="s">
        <v>3906</v>
      </c>
      <c r="H726" s="33"/>
    </row>
    <row r="727" spans="2:8" s="1" customFormat="1" ht="16.899999999999999" customHeight="1">
      <c r="B727" s="33"/>
      <c r="C727" s="206" t="s">
        <v>2283</v>
      </c>
      <c r="D727" s="206" t="s">
        <v>2284</v>
      </c>
      <c r="E727" s="18" t="s">
        <v>157</v>
      </c>
      <c r="F727" s="207">
        <v>27.5</v>
      </c>
      <c r="H727" s="33"/>
    </row>
    <row r="728" spans="2:8" s="1" customFormat="1" ht="16.899999999999999" customHeight="1">
      <c r="B728" s="33"/>
      <c r="C728" s="206" t="s">
        <v>2288</v>
      </c>
      <c r="D728" s="206" t="s">
        <v>2289</v>
      </c>
      <c r="E728" s="18" t="s">
        <v>532</v>
      </c>
      <c r="F728" s="207">
        <v>151.553</v>
      </c>
      <c r="H728" s="33"/>
    </row>
    <row r="729" spans="2:8" s="1" customFormat="1" ht="26.45" customHeight="1">
      <c r="B729" s="33"/>
      <c r="C729" s="201" t="s">
        <v>3916</v>
      </c>
      <c r="D729" s="201" t="s">
        <v>119</v>
      </c>
      <c r="H729" s="33"/>
    </row>
    <row r="730" spans="2:8" s="1" customFormat="1" ht="16.899999999999999" customHeight="1">
      <c r="B730" s="33"/>
      <c r="C730" s="202" t="s">
        <v>1100</v>
      </c>
      <c r="D730" s="203" t="s">
        <v>1101</v>
      </c>
      <c r="E730" s="204" t="s">
        <v>151</v>
      </c>
      <c r="F730" s="205">
        <v>217.37</v>
      </c>
      <c r="H730" s="33"/>
    </row>
    <row r="731" spans="2:8" s="1" customFormat="1" ht="16.899999999999999" customHeight="1">
      <c r="B731" s="33"/>
      <c r="C731" s="206" t="s">
        <v>19</v>
      </c>
      <c r="D731" s="206" t="s">
        <v>2756</v>
      </c>
      <c r="E731" s="18" t="s">
        <v>19</v>
      </c>
      <c r="F731" s="207">
        <v>0</v>
      </c>
      <c r="H731" s="33"/>
    </row>
    <row r="732" spans="2:8" s="1" customFormat="1" ht="16.899999999999999" customHeight="1">
      <c r="B732" s="33"/>
      <c r="C732" s="206" t="s">
        <v>19</v>
      </c>
      <c r="D732" s="206" t="s">
        <v>2757</v>
      </c>
      <c r="E732" s="18" t="s">
        <v>19</v>
      </c>
      <c r="F732" s="207">
        <v>0</v>
      </c>
      <c r="H732" s="33"/>
    </row>
    <row r="733" spans="2:8" s="1" customFormat="1" ht="16.899999999999999" customHeight="1">
      <c r="B733" s="33"/>
      <c r="C733" s="206" t="s">
        <v>19</v>
      </c>
      <c r="D733" s="206" t="s">
        <v>2771</v>
      </c>
      <c r="E733" s="18" t="s">
        <v>19</v>
      </c>
      <c r="F733" s="207">
        <v>16.489999999999998</v>
      </c>
      <c r="H733" s="33"/>
    </row>
    <row r="734" spans="2:8" s="1" customFormat="1" ht="16.899999999999999" customHeight="1">
      <c r="B734" s="33"/>
      <c r="C734" s="206" t="s">
        <v>19</v>
      </c>
      <c r="D734" s="206" t="s">
        <v>2772</v>
      </c>
      <c r="E734" s="18" t="s">
        <v>19</v>
      </c>
      <c r="F734" s="207">
        <v>10.6</v>
      </c>
      <c r="H734" s="33"/>
    </row>
    <row r="735" spans="2:8" s="1" customFormat="1" ht="16.899999999999999" customHeight="1">
      <c r="B735" s="33"/>
      <c r="C735" s="206" t="s">
        <v>19</v>
      </c>
      <c r="D735" s="206" t="s">
        <v>2773</v>
      </c>
      <c r="E735" s="18" t="s">
        <v>19</v>
      </c>
      <c r="F735" s="207">
        <v>10.85</v>
      </c>
      <c r="H735" s="33"/>
    </row>
    <row r="736" spans="2:8" s="1" customFormat="1" ht="16.899999999999999" customHeight="1">
      <c r="B736" s="33"/>
      <c r="C736" s="206" t="s">
        <v>19</v>
      </c>
      <c r="D736" s="206" t="s">
        <v>2774</v>
      </c>
      <c r="E736" s="18" t="s">
        <v>19</v>
      </c>
      <c r="F736" s="207">
        <v>19.72</v>
      </c>
      <c r="H736" s="33"/>
    </row>
    <row r="737" spans="2:8" s="1" customFormat="1" ht="16.899999999999999" customHeight="1">
      <c r="B737" s="33"/>
      <c r="C737" s="206" t="s">
        <v>19</v>
      </c>
      <c r="D737" s="206" t="s">
        <v>2775</v>
      </c>
      <c r="E737" s="18" t="s">
        <v>19</v>
      </c>
      <c r="F737" s="207">
        <v>4.16</v>
      </c>
      <c r="H737" s="33"/>
    </row>
    <row r="738" spans="2:8" s="1" customFormat="1" ht="16.899999999999999" customHeight="1">
      <c r="B738" s="33"/>
      <c r="C738" s="206" t="s">
        <v>19</v>
      </c>
      <c r="D738" s="206" t="s">
        <v>2776</v>
      </c>
      <c r="E738" s="18" t="s">
        <v>19</v>
      </c>
      <c r="F738" s="207">
        <v>1.64</v>
      </c>
      <c r="H738" s="33"/>
    </row>
    <row r="739" spans="2:8" s="1" customFormat="1" ht="16.899999999999999" customHeight="1">
      <c r="B739" s="33"/>
      <c r="C739" s="206" t="s">
        <v>19</v>
      </c>
      <c r="D739" s="206" t="s">
        <v>2777</v>
      </c>
      <c r="E739" s="18" t="s">
        <v>19</v>
      </c>
      <c r="F739" s="207">
        <v>8.98</v>
      </c>
      <c r="H739" s="33"/>
    </row>
    <row r="740" spans="2:8" s="1" customFormat="1" ht="16.899999999999999" customHeight="1">
      <c r="B740" s="33"/>
      <c r="C740" s="206" t="s">
        <v>19</v>
      </c>
      <c r="D740" s="206" t="s">
        <v>2763</v>
      </c>
      <c r="E740" s="18" t="s">
        <v>19</v>
      </c>
      <c r="F740" s="207">
        <v>44.81</v>
      </c>
      <c r="H740" s="33"/>
    </row>
    <row r="741" spans="2:8" s="1" customFormat="1" ht="16.899999999999999" customHeight="1">
      <c r="B741" s="33"/>
      <c r="C741" s="206" t="s">
        <v>19</v>
      </c>
      <c r="D741" s="206" t="s">
        <v>19</v>
      </c>
      <c r="E741" s="18" t="s">
        <v>19</v>
      </c>
      <c r="F741" s="207">
        <v>0</v>
      </c>
      <c r="H741" s="33"/>
    </row>
    <row r="742" spans="2:8" s="1" customFormat="1" ht="16.899999999999999" customHeight="1">
      <c r="B742" s="33"/>
      <c r="C742" s="206" t="s">
        <v>19</v>
      </c>
      <c r="D742" s="206" t="s">
        <v>2764</v>
      </c>
      <c r="E742" s="18" t="s">
        <v>19</v>
      </c>
      <c r="F742" s="207">
        <v>0</v>
      </c>
      <c r="H742" s="33"/>
    </row>
    <row r="743" spans="2:8" s="1" customFormat="1" ht="16.899999999999999" customHeight="1">
      <c r="B743" s="33"/>
      <c r="C743" s="206" t="s">
        <v>19</v>
      </c>
      <c r="D743" s="206" t="s">
        <v>2778</v>
      </c>
      <c r="E743" s="18" t="s">
        <v>19</v>
      </c>
      <c r="F743" s="207">
        <v>3.22</v>
      </c>
      <c r="H743" s="33"/>
    </row>
    <row r="744" spans="2:8" s="1" customFormat="1" ht="16.899999999999999" customHeight="1">
      <c r="B744" s="33"/>
      <c r="C744" s="206" t="s">
        <v>19</v>
      </c>
      <c r="D744" s="206" t="s">
        <v>2779</v>
      </c>
      <c r="E744" s="18" t="s">
        <v>19</v>
      </c>
      <c r="F744" s="207">
        <v>61.8</v>
      </c>
      <c r="H744" s="33"/>
    </row>
    <row r="745" spans="2:8" s="1" customFormat="1" ht="16.899999999999999" customHeight="1">
      <c r="B745" s="33"/>
      <c r="C745" s="206" t="s">
        <v>19</v>
      </c>
      <c r="D745" s="206" t="s">
        <v>2780</v>
      </c>
      <c r="E745" s="18" t="s">
        <v>19</v>
      </c>
      <c r="F745" s="207">
        <v>35.1</v>
      </c>
      <c r="H745" s="33"/>
    </row>
    <row r="746" spans="2:8" s="1" customFormat="1" ht="16.899999999999999" customHeight="1">
      <c r="B746" s="33"/>
      <c r="C746" s="206" t="s">
        <v>1100</v>
      </c>
      <c r="D746" s="206" t="s">
        <v>235</v>
      </c>
      <c r="E746" s="18" t="s">
        <v>19</v>
      </c>
      <c r="F746" s="207">
        <v>217.37</v>
      </c>
      <c r="H746" s="33"/>
    </row>
    <row r="747" spans="2:8" s="1" customFormat="1" ht="16.899999999999999" customHeight="1">
      <c r="B747" s="33"/>
      <c r="C747" s="208" t="s">
        <v>3906</v>
      </c>
      <c r="H747" s="33"/>
    </row>
    <row r="748" spans="2:8" s="1" customFormat="1" ht="16.899999999999999" customHeight="1">
      <c r="B748" s="33"/>
      <c r="C748" s="206" t="s">
        <v>1162</v>
      </c>
      <c r="D748" s="206" t="s">
        <v>1163</v>
      </c>
      <c r="E748" s="18" t="s">
        <v>151</v>
      </c>
      <c r="F748" s="207">
        <v>217.37</v>
      </c>
      <c r="H748" s="33"/>
    </row>
    <row r="749" spans="2:8" s="1" customFormat="1" ht="16.899999999999999" customHeight="1">
      <c r="B749" s="33"/>
      <c r="C749" s="206" t="s">
        <v>1186</v>
      </c>
      <c r="D749" s="206" t="s">
        <v>1187</v>
      </c>
      <c r="E749" s="18" t="s">
        <v>151</v>
      </c>
      <c r="F749" s="207">
        <v>217.37</v>
      </c>
      <c r="H749" s="33"/>
    </row>
    <row r="750" spans="2:8" s="1" customFormat="1" ht="16.899999999999999" customHeight="1">
      <c r="B750" s="33"/>
      <c r="C750" s="202" t="s">
        <v>1103</v>
      </c>
      <c r="D750" s="203" t="s">
        <v>1104</v>
      </c>
      <c r="E750" s="204" t="s">
        <v>151</v>
      </c>
      <c r="F750" s="205">
        <v>155.32</v>
      </c>
      <c r="H750" s="33"/>
    </row>
    <row r="751" spans="2:8" s="1" customFormat="1" ht="16.899999999999999" customHeight="1">
      <c r="B751" s="33"/>
      <c r="C751" s="206" t="s">
        <v>19</v>
      </c>
      <c r="D751" s="206" t="s">
        <v>2756</v>
      </c>
      <c r="E751" s="18" t="s">
        <v>19</v>
      </c>
      <c r="F751" s="207">
        <v>0</v>
      </c>
      <c r="H751" s="33"/>
    </row>
    <row r="752" spans="2:8" s="1" customFormat="1" ht="16.899999999999999" customHeight="1">
      <c r="B752" s="33"/>
      <c r="C752" s="206" t="s">
        <v>19</v>
      </c>
      <c r="D752" s="206" t="s">
        <v>2757</v>
      </c>
      <c r="E752" s="18" t="s">
        <v>19</v>
      </c>
      <c r="F752" s="207">
        <v>0</v>
      </c>
      <c r="H752" s="33"/>
    </row>
    <row r="753" spans="2:8" s="1" customFormat="1" ht="16.899999999999999" customHeight="1">
      <c r="B753" s="33"/>
      <c r="C753" s="206" t="s">
        <v>19</v>
      </c>
      <c r="D753" s="206" t="s">
        <v>2784</v>
      </c>
      <c r="E753" s="18" t="s">
        <v>19</v>
      </c>
      <c r="F753" s="207">
        <v>17.27</v>
      </c>
      <c r="H753" s="33"/>
    </row>
    <row r="754" spans="2:8" s="1" customFormat="1" ht="16.899999999999999" customHeight="1">
      <c r="B754" s="33"/>
      <c r="C754" s="206" t="s">
        <v>19</v>
      </c>
      <c r="D754" s="206" t="s">
        <v>2785</v>
      </c>
      <c r="E754" s="18" t="s">
        <v>19</v>
      </c>
      <c r="F754" s="207">
        <v>35.659999999999997</v>
      </c>
      <c r="H754" s="33"/>
    </row>
    <row r="755" spans="2:8" s="1" customFormat="1" ht="16.899999999999999" customHeight="1">
      <c r="B755" s="33"/>
      <c r="C755" s="206" t="s">
        <v>19</v>
      </c>
      <c r="D755" s="206" t="s">
        <v>2786</v>
      </c>
      <c r="E755" s="18" t="s">
        <v>19</v>
      </c>
      <c r="F755" s="207">
        <v>47.06</v>
      </c>
      <c r="H755" s="33"/>
    </row>
    <row r="756" spans="2:8" s="1" customFormat="1" ht="16.899999999999999" customHeight="1">
      <c r="B756" s="33"/>
      <c r="C756" s="206" t="s">
        <v>19</v>
      </c>
      <c r="D756" s="206" t="s">
        <v>2787</v>
      </c>
      <c r="E756" s="18" t="s">
        <v>19</v>
      </c>
      <c r="F756" s="207">
        <v>8.8699999999999992</v>
      </c>
      <c r="H756" s="33"/>
    </row>
    <row r="757" spans="2:8" s="1" customFormat="1" ht="16.899999999999999" customHeight="1">
      <c r="B757" s="33"/>
      <c r="C757" s="206" t="s">
        <v>19</v>
      </c>
      <c r="D757" s="206" t="s">
        <v>2788</v>
      </c>
      <c r="E757" s="18" t="s">
        <v>19</v>
      </c>
      <c r="F757" s="207">
        <v>43.99</v>
      </c>
      <c r="H757" s="33"/>
    </row>
    <row r="758" spans="2:8" s="1" customFormat="1" ht="16.899999999999999" customHeight="1">
      <c r="B758" s="33"/>
      <c r="C758" s="206" t="s">
        <v>19</v>
      </c>
      <c r="D758" s="206" t="s">
        <v>2764</v>
      </c>
      <c r="E758" s="18" t="s">
        <v>19</v>
      </c>
      <c r="F758" s="207">
        <v>0</v>
      </c>
      <c r="H758" s="33"/>
    </row>
    <row r="759" spans="2:8" s="1" customFormat="1" ht="16.899999999999999" customHeight="1">
      <c r="B759" s="33"/>
      <c r="C759" s="206" t="s">
        <v>19</v>
      </c>
      <c r="D759" s="206" t="s">
        <v>2789</v>
      </c>
      <c r="E759" s="18" t="s">
        <v>19</v>
      </c>
      <c r="F759" s="207">
        <v>2.4700000000000002</v>
      </c>
      <c r="H759" s="33"/>
    </row>
    <row r="760" spans="2:8" s="1" customFormat="1" ht="16.899999999999999" customHeight="1">
      <c r="B760" s="33"/>
      <c r="C760" s="206" t="s">
        <v>1103</v>
      </c>
      <c r="D760" s="206" t="s">
        <v>235</v>
      </c>
      <c r="E760" s="18" t="s">
        <v>19</v>
      </c>
      <c r="F760" s="207">
        <v>155.32</v>
      </c>
      <c r="H760" s="33"/>
    </row>
    <row r="761" spans="2:8" s="1" customFormat="1" ht="16.899999999999999" customHeight="1">
      <c r="B761" s="33"/>
      <c r="C761" s="208" t="s">
        <v>3906</v>
      </c>
      <c r="H761" s="33"/>
    </row>
    <row r="762" spans="2:8" s="1" customFormat="1" ht="16.899999999999999" customHeight="1">
      <c r="B762" s="33"/>
      <c r="C762" s="206" t="s">
        <v>1176</v>
      </c>
      <c r="D762" s="206" t="s">
        <v>1177</v>
      </c>
      <c r="E762" s="18" t="s">
        <v>151</v>
      </c>
      <c r="F762" s="207">
        <v>155.32</v>
      </c>
      <c r="H762" s="33"/>
    </row>
    <row r="763" spans="2:8" s="1" customFormat="1" ht="16.899999999999999" customHeight="1">
      <c r="B763" s="33"/>
      <c r="C763" s="206" t="s">
        <v>1192</v>
      </c>
      <c r="D763" s="206" t="s">
        <v>1193</v>
      </c>
      <c r="E763" s="18" t="s">
        <v>151</v>
      </c>
      <c r="F763" s="207">
        <v>155.32</v>
      </c>
      <c r="H763" s="33"/>
    </row>
    <row r="764" spans="2:8" s="1" customFormat="1" ht="16.899999999999999" customHeight="1">
      <c r="B764" s="33"/>
      <c r="C764" s="202" t="s">
        <v>1515</v>
      </c>
      <c r="D764" s="203" t="s">
        <v>1516</v>
      </c>
      <c r="E764" s="204" t="s">
        <v>151</v>
      </c>
      <c r="F764" s="205">
        <v>2.62</v>
      </c>
      <c r="H764" s="33"/>
    </row>
    <row r="765" spans="2:8" s="1" customFormat="1" ht="16.899999999999999" customHeight="1">
      <c r="B765" s="33"/>
      <c r="C765" s="206" t="s">
        <v>19</v>
      </c>
      <c r="D765" s="206" t="s">
        <v>2764</v>
      </c>
      <c r="E765" s="18" t="s">
        <v>19</v>
      </c>
      <c r="F765" s="207">
        <v>0</v>
      </c>
      <c r="H765" s="33"/>
    </row>
    <row r="766" spans="2:8" s="1" customFormat="1" ht="16.899999999999999" customHeight="1">
      <c r="B766" s="33"/>
      <c r="C766" s="206" t="s">
        <v>19</v>
      </c>
      <c r="D766" s="206" t="s">
        <v>2782</v>
      </c>
      <c r="E766" s="18" t="s">
        <v>19</v>
      </c>
      <c r="F766" s="207">
        <v>2.62</v>
      </c>
      <c r="H766" s="33"/>
    </row>
    <row r="767" spans="2:8" s="1" customFormat="1" ht="16.899999999999999" customHeight="1">
      <c r="B767" s="33"/>
      <c r="C767" s="206" t="s">
        <v>1515</v>
      </c>
      <c r="D767" s="206" t="s">
        <v>235</v>
      </c>
      <c r="E767" s="18" t="s">
        <v>19</v>
      </c>
      <c r="F767" s="207">
        <v>2.62</v>
      </c>
      <c r="H767" s="33"/>
    </row>
    <row r="768" spans="2:8" s="1" customFormat="1" ht="16.899999999999999" customHeight="1">
      <c r="B768" s="33"/>
      <c r="C768" s="208" t="s">
        <v>3906</v>
      </c>
      <c r="H768" s="33"/>
    </row>
    <row r="769" spans="2:8" s="1" customFormat="1" ht="16.899999999999999" customHeight="1">
      <c r="B769" s="33"/>
      <c r="C769" s="206" t="s">
        <v>1636</v>
      </c>
      <c r="D769" s="206" t="s">
        <v>1637</v>
      </c>
      <c r="E769" s="18" t="s">
        <v>151</v>
      </c>
      <c r="F769" s="207">
        <v>2.62</v>
      </c>
      <c r="H769" s="33"/>
    </row>
    <row r="770" spans="2:8" s="1" customFormat="1" ht="16.899999999999999" customHeight="1">
      <c r="B770" s="33"/>
      <c r="C770" s="206" t="s">
        <v>1661</v>
      </c>
      <c r="D770" s="206" t="s">
        <v>1662</v>
      </c>
      <c r="E770" s="18" t="s">
        <v>151</v>
      </c>
      <c r="F770" s="207">
        <v>2.62</v>
      </c>
      <c r="H770" s="33"/>
    </row>
    <row r="771" spans="2:8" s="1" customFormat="1" ht="16.899999999999999" customHeight="1">
      <c r="B771" s="33"/>
      <c r="C771" s="202" t="s">
        <v>1106</v>
      </c>
      <c r="D771" s="203" t="s">
        <v>1107</v>
      </c>
      <c r="E771" s="204" t="s">
        <v>147</v>
      </c>
      <c r="F771" s="205">
        <v>289.38</v>
      </c>
      <c r="H771" s="33"/>
    </row>
    <row r="772" spans="2:8" s="1" customFormat="1" ht="16.899999999999999" customHeight="1">
      <c r="B772" s="33"/>
      <c r="C772" s="206" t="s">
        <v>19</v>
      </c>
      <c r="D772" s="206" t="s">
        <v>2756</v>
      </c>
      <c r="E772" s="18" t="s">
        <v>19</v>
      </c>
      <c r="F772" s="207">
        <v>0</v>
      </c>
      <c r="H772" s="33"/>
    </row>
    <row r="773" spans="2:8" s="1" customFormat="1" ht="16.899999999999999" customHeight="1">
      <c r="B773" s="33"/>
      <c r="C773" s="206" t="s">
        <v>19</v>
      </c>
      <c r="D773" s="206" t="s">
        <v>2757</v>
      </c>
      <c r="E773" s="18" t="s">
        <v>19</v>
      </c>
      <c r="F773" s="207">
        <v>0</v>
      </c>
      <c r="H773" s="33"/>
    </row>
    <row r="774" spans="2:8" s="1" customFormat="1" ht="16.899999999999999" customHeight="1">
      <c r="B774" s="33"/>
      <c r="C774" s="206" t="s">
        <v>19</v>
      </c>
      <c r="D774" s="206" t="s">
        <v>2758</v>
      </c>
      <c r="E774" s="18" t="s">
        <v>19</v>
      </c>
      <c r="F774" s="207">
        <v>0</v>
      </c>
      <c r="H774" s="33"/>
    </row>
    <row r="775" spans="2:8" s="1" customFormat="1" ht="16.899999999999999" customHeight="1">
      <c r="B775" s="33"/>
      <c r="C775" s="206" t="s">
        <v>19</v>
      </c>
      <c r="D775" s="206" t="s">
        <v>2759</v>
      </c>
      <c r="E775" s="18" t="s">
        <v>19</v>
      </c>
      <c r="F775" s="207">
        <v>85.53</v>
      </c>
      <c r="H775" s="33"/>
    </row>
    <row r="776" spans="2:8" s="1" customFormat="1" ht="16.899999999999999" customHeight="1">
      <c r="B776" s="33"/>
      <c r="C776" s="206" t="s">
        <v>19</v>
      </c>
      <c r="D776" s="206" t="s">
        <v>2760</v>
      </c>
      <c r="E776" s="18" t="s">
        <v>19</v>
      </c>
      <c r="F776" s="207">
        <v>17.329999999999998</v>
      </c>
      <c r="H776" s="33"/>
    </row>
    <row r="777" spans="2:8" s="1" customFormat="1" ht="16.899999999999999" customHeight="1">
      <c r="B777" s="33"/>
      <c r="C777" s="206" t="s">
        <v>19</v>
      </c>
      <c r="D777" s="206" t="s">
        <v>2761</v>
      </c>
      <c r="E777" s="18" t="s">
        <v>19</v>
      </c>
      <c r="F777" s="207">
        <v>17.559999999999999</v>
      </c>
      <c r="H777" s="33"/>
    </row>
    <row r="778" spans="2:8" s="1" customFormat="1" ht="16.899999999999999" customHeight="1">
      <c r="B778" s="33"/>
      <c r="C778" s="206" t="s">
        <v>19</v>
      </c>
      <c r="D778" s="206" t="s">
        <v>2762</v>
      </c>
      <c r="E778" s="18" t="s">
        <v>19</v>
      </c>
      <c r="F778" s="207">
        <v>37</v>
      </c>
      <c r="H778" s="33"/>
    </row>
    <row r="779" spans="2:8" s="1" customFormat="1" ht="16.899999999999999" customHeight="1">
      <c r="B779" s="33"/>
      <c r="C779" s="206" t="s">
        <v>19</v>
      </c>
      <c r="D779" s="206" t="s">
        <v>2763</v>
      </c>
      <c r="E779" s="18" t="s">
        <v>19</v>
      </c>
      <c r="F779" s="207">
        <v>44.81</v>
      </c>
      <c r="H779" s="33"/>
    </row>
    <row r="780" spans="2:8" s="1" customFormat="1" ht="16.899999999999999" customHeight="1">
      <c r="B780" s="33"/>
      <c r="C780" s="206" t="s">
        <v>19</v>
      </c>
      <c r="D780" s="206" t="s">
        <v>2764</v>
      </c>
      <c r="E780" s="18" t="s">
        <v>19</v>
      </c>
      <c r="F780" s="207">
        <v>0</v>
      </c>
      <c r="H780" s="33"/>
    </row>
    <row r="781" spans="2:8" s="1" customFormat="1" ht="16.899999999999999" customHeight="1">
      <c r="B781" s="33"/>
      <c r="C781" s="206" t="s">
        <v>19</v>
      </c>
      <c r="D781" s="206" t="s">
        <v>2765</v>
      </c>
      <c r="E781" s="18" t="s">
        <v>19</v>
      </c>
      <c r="F781" s="207">
        <v>54.79</v>
      </c>
      <c r="H781" s="33"/>
    </row>
    <row r="782" spans="2:8" s="1" customFormat="1" ht="16.899999999999999" customHeight="1">
      <c r="B782" s="33"/>
      <c r="C782" s="206" t="s">
        <v>19</v>
      </c>
      <c r="D782" s="206" t="s">
        <v>2766</v>
      </c>
      <c r="E782" s="18" t="s">
        <v>19</v>
      </c>
      <c r="F782" s="207">
        <v>19.14</v>
      </c>
      <c r="H782" s="33"/>
    </row>
    <row r="783" spans="2:8" s="1" customFormat="1" ht="16.899999999999999" customHeight="1">
      <c r="B783" s="33"/>
      <c r="C783" s="206" t="s">
        <v>19</v>
      </c>
      <c r="D783" s="206" t="s">
        <v>2767</v>
      </c>
      <c r="E783" s="18" t="s">
        <v>19</v>
      </c>
      <c r="F783" s="207">
        <v>13.22</v>
      </c>
      <c r="H783" s="33"/>
    </row>
    <row r="784" spans="2:8" s="1" customFormat="1" ht="16.899999999999999" customHeight="1">
      <c r="B784" s="33"/>
      <c r="C784" s="206" t="s">
        <v>1106</v>
      </c>
      <c r="D784" s="206" t="s">
        <v>235</v>
      </c>
      <c r="E784" s="18" t="s">
        <v>19</v>
      </c>
      <c r="F784" s="207">
        <v>289.38</v>
      </c>
      <c r="H784" s="33"/>
    </row>
    <row r="785" spans="2:8" s="1" customFormat="1" ht="16.899999999999999" customHeight="1">
      <c r="B785" s="33"/>
      <c r="C785" s="208" t="s">
        <v>3906</v>
      </c>
      <c r="H785" s="33"/>
    </row>
    <row r="786" spans="2:8" s="1" customFormat="1" ht="16.899999999999999" customHeight="1">
      <c r="B786" s="33"/>
      <c r="C786" s="206" t="s">
        <v>1139</v>
      </c>
      <c r="D786" s="206" t="s">
        <v>1140</v>
      </c>
      <c r="E786" s="18" t="s">
        <v>147</v>
      </c>
      <c r="F786" s="207">
        <v>289.38</v>
      </c>
      <c r="H786" s="33"/>
    </row>
    <row r="787" spans="2:8" s="1" customFormat="1" ht="16.899999999999999" customHeight="1">
      <c r="B787" s="33"/>
      <c r="C787" s="206" t="s">
        <v>1198</v>
      </c>
      <c r="D787" s="206" t="s">
        <v>1199</v>
      </c>
      <c r="E787" s="18" t="s">
        <v>181</v>
      </c>
      <c r="F787" s="207">
        <v>10.128</v>
      </c>
      <c r="H787" s="33"/>
    </row>
    <row r="788" spans="2:8" s="1" customFormat="1" ht="16.899999999999999" customHeight="1">
      <c r="B788" s="33"/>
      <c r="C788" s="206" t="s">
        <v>1205</v>
      </c>
      <c r="D788" s="206" t="s">
        <v>1206</v>
      </c>
      <c r="E788" s="18" t="s">
        <v>181</v>
      </c>
      <c r="F788" s="207">
        <v>21.704000000000001</v>
      </c>
      <c r="H788" s="33"/>
    </row>
    <row r="789" spans="2:8" s="1" customFormat="1" ht="16.899999999999999" customHeight="1">
      <c r="B789" s="33"/>
      <c r="C789" s="202" t="s">
        <v>2749</v>
      </c>
      <c r="D789" s="203" t="s">
        <v>2750</v>
      </c>
      <c r="E789" s="204" t="s">
        <v>151</v>
      </c>
      <c r="F789" s="205">
        <v>23.35</v>
      </c>
      <c r="H789" s="33"/>
    </row>
    <row r="790" spans="2:8" s="1" customFormat="1" ht="16.899999999999999" customHeight="1">
      <c r="B790" s="33"/>
      <c r="C790" s="206" t="s">
        <v>19</v>
      </c>
      <c r="D790" s="206" t="s">
        <v>381</v>
      </c>
      <c r="E790" s="18" t="s">
        <v>19</v>
      </c>
      <c r="F790" s="207">
        <v>0</v>
      </c>
      <c r="H790" s="33"/>
    </row>
    <row r="791" spans="2:8" s="1" customFormat="1" ht="16.899999999999999" customHeight="1">
      <c r="B791" s="33"/>
      <c r="C791" s="206" t="s">
        <v>19</v>
      </c>
      <c r="D791" s="206" t="s">
        <v>2751</v>
      </c>
      <c r="E791" s="18" t="s">
        <v>19</v>
      </c>
      <c r="F791" s="207">
        <v>23.35</v>
      </c>
      <c r="H791" s="33"/>
    </row>
    <row r="792" spans="2:8" s="1" customFormat="1" ht="16.899999999999999" customHeight="1">
      <c r="B792" s="33"/>
      <c r="C792" s="206" t="s">
        <v>2749</v>
      </c>
      <c r="D792" s="206" t="s">
        <v>235</v>
      </c>
      <c r="E792" s="18" t="s">
        <v>19</v>
      </c>
      <c r="F792" s="207">
        <v>23.35</v>
      </c>
      <c r="H792" s="33"/>
    </row>
    <row r="793" spans="2:8" s="1" customFormat="1" ht="16.899999999999999" customHeight="1">
      <c r="B793" s="33"/>
      <c r="C793" s="208" t="s">
        <v>3906</v>
      </c>
      <c r="H793" s="33"/>
    </row>
    <row r="794" spans="2:8" s="1" customFormat="1" ht="16.899999999999999" customHeight="1">
      <c r="B794" s="33"/>
      <c r="C794" s="206" t="s">
        <v>2804</v>
      </c>
      <c r="D794" s="206" t="s">
        <v>2805</v>
      </c>
      <c r="E794" s="18" t="s">
        <v>151</v>
      </c>
      <c r="F794" s="207">
        <v>23.35</v>
      </c>
      <c r="H794" s="33"/>
    </row>
    <row r="795" spans="2:8" s="1" customFormat="1" ht="16.899999999999999" customHeight="1">
      <c r="B795" s="33"/>
      <c r="C795" s="206" t="s">
        <v>2796</v>
      </c>
      <c r="D795" s="206" t="s">
        <v>2797</v>
      </c>
      <c r="E795" s="18" t="s">
        <v>151</v>
      </c>
      <c r="F795" s="207">
        <v>23.35</v>
      </c>
      <c r="H795" s="33"/>
    </row>
    <row r="796" spans="2:8" s="1" customFormat="1" ht="16.899999999999999" customHeight="1">
      <c r="B796" s="33"/>
      <c r="C796" s="202" t="s">
        <v>1109</v>
      </c>
      <c r="D796" s="203" t="s">
        <v>1110</v>
      </c>
      <c r="E796" s="204" t="s">
        <v>151</v>
      </c>
      <c r="F796" s="205">
        <v>197.5</v>
      </c>
      <c r="H796" s="33"/>
    </row>
    <row r="797" spans="2:8" s="1" customFormat="1" ht="16.899999999999999" customHeight="1">
      <c r="B797" s="33"/>
      <c r="C797" s="206" t="s">
        <v>19</v>
      </c>
      <c r="D797" s="206" t="s">
        <v>1134</v>
      </c>
      <c r="E797" s="18" t="s">
        <v>19</v>
      </c>
      <c r="F797" s="207">
        <v>0</v>
      </c>
      <c r="H797" s="33"/>
    </row>
    <row r="798" spans="2:8" s="1" customFormat="1" ht="16.899999999999999" customHeight="1">
      <c r="B798" s="33"/>
      <c r="C798" s="206" t="s">
        <v>19</v>
      </c>
      <c r="D798" s="206" t="s">
        <v>2814</v>
      </c>
      <c r="E798" s="18" t="s">
        <v>19</v>
      </c>
      <c r="F798" s="207">
        <v>197.5</v>
      </c>
      <c r="H798" s="33"/>
    </row>
    <row r="799" spans="2:8" s="1" customFormat="1" ht="16.899999999999999" customHeight="1">
      <c r="B799" s="33"/>
      <c r="C799" s="206" t="s">
        <v>1109</v>
      </c>
      <c r="D799" s="206" t="s">
        <v>235</v>
      </c>
      <c r="E799" s="18" t="s">
        <v>19</v>
      </c>
      <c r="F799" s="207">
        <v>197.5</v>
      </c>
      <c r="H799" s="33"/>
    </row>
    <row r="800" spans="2:8" s="1" customFormat="1" ht="16.899999999999999" customHeight="1">
      <c r="B800" s="33"/>
      <c r="C800" s="208" t="s">
        <v>3906</v>
      </c>
      <c r="H800" s="33"/>
    </row>
    <row r="801" spans="2:8" s="1" customFormat="1" ht="16.899999999999999" customHeight="1">
      <c r="B801" s="33"/>
      <c r="C801" s="206" t="s">
        <v>1322</v>
      </c>
      <c r="D801" s="206" t="s">
        <v>1323</v>
      </c>
      <c r="E801" s="18" t="s">
        <v>151</v>
      </c>
      <c r="F801" s="207">
        <v>197.5</v>
      </c>
      <c r="H801" s="33"/>
    </row>
    <row r="802" spans="2:8" s="1" customFormat="1" ht="16.899999999999999" customHeight="1">
      <c r="B802" s="33"/>
      <c r="C802" s="206" t="s">
        <v>1329</v>
      </c>
      <c r="D802" s="206" t="s">
        <v>1330</v>
      </c>
      <c r="E802" s="18" t="s">
        <v>151</v>
      </c>
      <c r="F802" s="207">
        <v>5925</v>
      </c>
      <c r="H802" s="33"/>
    </row>
    <row r="803" spans="2:8" s="1" customFormat="1" ht="16.899999999999999" customHeight="1">
      <c r="B803" s="33"/>
      <c r="C803" s="206" t="s">
        <v>1336</v>
      </c>
      <c r="D803" s="206" t="s">
        <v>1337</v>
      </c>
      <c r="E803" s="18" t="s">
        <v>151</v>
      </c>
      <c r="F803" s="207">
        <v>197.5</v>
      </c>
      <c r="H803" s="33"/>
    </row>
    <row r="804" spans="2:8" s="1" customFormat="1" ht="16.899999999999999" customHeight="1">
      <c r="B804" s="33"/>
      <c r="C804" s="202" t="s">
        <v>1118</v>
      </c>
      <c r="D804" s="203" t="s">
        <v>1119</v>
      </c>
      <c r="E804" s="204" t="s">
        <v>157</v>
      </c>
      <c r="F804" s="205">
        <v>25.65</v>
      </c>
      <c r="H804" s="33"/>
    </row>
    <row r="805" spans="2:8" s="1" customFormat="1" ht="16.899999999999999" customHeight="1">
      <c r="B805" s="33"/>
      <c r="C805" s="206" t="s">
        <v>19</v>
      </c>
      <c r="D805" s="206" t="s">
        <v>2756</v>
      </c>
      <c r="E805" s="18" t="s">
        <v>19</v>
      </c>
      <c r="F805" s="207">
        <v>0</v>
      </c>
      <c r="H805" s="33"/>
    </row>
    <row r="806" spans="2:8" s="1" customFormat="1" ht="16.899999999999999" customHeight="1">
      <c r="B806" s="33"/>
      <c r="C806" s="206" t="s">
        <v>19</v>
      </c>
      <c r="D806" s="206" t="s">
        <v>2810</v>
      </c>
      <c r="E806" s="18" t="s">
        <v>19</v>
      </c>
      <c r="F806" s="207">
        <v>16.2</v>
      </c>
      <c r="H806" s="33"/>
    </row>
    <row r="807" spans="2:8" s="1" customFormat="1" ht="16.899999999999999" customHeight="1">
      <c r="B807" s="33"/>
      <c r="C807" s="206" t="s">
        <v>19</v>
      </c>
      <c r="D807" s="206" t="s">
        <v>2811</v>
      </c>
      <c r="E807" s="18" t="s">
        <v>19</v>
      </c>
      <c r="F807" s="207">
        <v>9.4499999999999993</v>
      </c>
      <c r="H807" s="33"/>
    </row>
    <row r="808" spans="2:8" s="1" customFormat="1" ht="16.899999999999999" customHeight="1">
      <c r="B808" s="33"/>
      <c r="C808" s="206" t="s">
        <v>1118</v>
      </c>
      <c r="D808" s="206" t="s">
        <v>235</v>
      </c>
      <c r="E808" s="18" t="s">
        <v>19</v>
      </c>
      <c r="F808" s="207">
        <v>25.65</v>
      </c>
      <c r="H808" s="33"/>
    </row>
    <row r="809" spans="2:8" s="1" customFormat="1" ht="16.899999999999999" customHeight="1">
      <c r="B809" s="33"/>
      <c r="C809" s="208" t="s">
        <v>3906</v>
      </c>
      <c r="H809" s="33"/>
    </row>
    <row r="810" spans="2:8" s="1" customFormat="1" ht="16.899999999999999" customHeight="1">
      <c r="B810" s="33"/>
      <c r="C810" s="206" t="s">
        <v>1304</v>
      </c>
      <c r="D810" s="206" t="s">
        <v>1305</v>
      </c>
      <c r="E810" s="18" t="s">
        <v>157</v>
      </c>
      <c r="F810" s="207">
        <v>25.65</v>
      </c>
      <c r="H810" s="33"/>
    </row>
    <row r="811" spans="2:8" s="1" customFormat="1" ht="16.899999999999999" customHeight="1">
      <c r="B811" s="33"/>
      <c r="C811" s="206" t="s">
        <v>1310</v>
      </c>
      <c r="D811" s="206" t="s">
        <v>1311</v>
      </c>
      <c r="E811" s="18" t="s">
        <v>157</v>
      </c>
      <c r="F811" s="207">
        <v>25.65</v>
      </c>
      <c r="H811" s="33"/>
    </row>
    <row r="812" spans="2:8" s="1" customFormat="1" ht="26.45" customHeight="1">
      <c r="B812" s="33"/>
      <c r="C812" s="201" t="s">
        <v>3917</v>
      </c>
      <c r="D812" s="201" t="s">
        <v>122</v>
      </c>
      <c r="H812" s="33"/>
    </row>
    <row r="813" spans="2:8" s="1" customFormat="1" ht="16.899999999999999" customHeight="1">
      <c r="B813" s="33"/>
      <c r="C813" s="202" t="s">
        <v>1092</v>
      </c>
      <c r="D813" s="203" t="s">
        <v>1093</v>
      </c>
      <c r="E813" s="204" t="s">
        <v>151</v>
      </c>
      <c r="F813" s="205">
        <v>127.002</v>
      </c>
      <c r="H813" s="33"/>
    </row>
    <row r="814" spans="2:8" s="1" customFormat="1" ht="16.899999999999999" customHeight="1">
      <c r="B814" s="33"/>
      <c r="C814" s="206" t="s">
        <v>19</v>
      </c>
      <c r="D814" s="206" t="s">
        <v>2859</v>
      </c>
      <c r="E814" s="18" t="s">
        <v>19</v>
      </c>
      <c r="F814" s="207">
        <v>0</v>
      </c>
      <c r="H814" s="33"/>
    </row>
    <row r="815" spans="2:8" s="1" customFormat="1" ht="16.899999999999999" customHeight="1">
      <c r="B815" s="33"/>
      <c r="C815" s="206" t="s">
        <v>1092</v>
      </c>
      <c r="D815" s="206" t="s">
        <v>2921</v>
      </c>
      <c r="E815" s="18" t="s">
        <v>19</v>
      </c>
      <c r="F815" s="207">
        <v>127.002</v>
      </c>
      <c r="H815" s="33"/>
    </row>
    <row r="816" spans="2:8" s="1" customFormat="1" ht="16.899999999999999" customHeight="1">
      <c r="B816" s="33"/>
      <c r="C816" s="208" t="s">
        <v>3906</v>
      </c>
      <c r="H816" s="33"/>
    </row>
    <row r="817" spans="2:8" s="1" customFormat="1" ht="16.899999999999999" customHeight="1">
      <c r="B817" s="33"/>
      <c r="C817" s="206" t="s">
        <v>1421</v>
      </c>
      <c r="D817" s="206" t="s">
        <v>1422</v>
      </c>
      <c r="E817" s="18" t="s">
        <v>151</v>
      </c>
      <c r="F817" s="207">
        <v>127.002</v>
      </c>
      <c r="H817" s="33"/>
    </row>
    <row r="818" spans="2:8" s="1" customFormat="1" ht="16.899999999999999" customHeight="1">
      <c r="B818" s="33"/>
      <c r="C818" s="206" t="s">
        <v>1433</v>
      </c>
      <c r="D818" s="206" t="s">
        <v>1434</v>
      </c>
      <c r="E818" s="18" t="s">
        <v>151</v>
      </c>
      <c r="F818" s="207">
        <v>127.002</v>
      </c>
      <c r="H818" s="33"/>
    </row>
    <row r="819" spans="2:8" s="1" customFormat="1" ht="16.899999999999999" customHeight="1">
      <c r="B819" s="33"/>
      <c r="C819" s="206" t="s">
        <v>1428</v>
      </c>
      <c r="D819" s="206" t="s">
        <v>1429</v>
      </c>
      <c r="E819" s="18" t="s">
        <v>181</v>
      </c>
      <c r="F819" s="207">
        <v>4.2999999999999997E-2</v>
      </c>
      <c r="H819" s="33"/>
    </row>
    <row r="820" spans="2:8" s="1" customFormat="1" ht="16.899999999999999" customHeight="1">
      <c r="B820" s="33"/>
      <c r="C820" s="206" t="s">
        <v>1439</v>
      </c>
      <c r="D820" s="206" t="s">
        <v>1440</v>
      </c>
      <c r="E820" s="18" t="s">
        <v>181</v>
      </c>
      <c r="F820" s="207">
        <v>5.1999999999999998E-2</v>
      </c>
      <c r="H820" s="33"/>
    </row>
    <row r="821" spans="2:8" s="1" customFormat="1" ht="16.899999999999999" customHeight="1">
      <c r="B821" s="33"/>
      <c r="C821" s="202" t="s">
        <v>2832</v>
      </c>
      <c r="D821" s="203" t="s">
        <v>2833</v>
      </c>
      <c r="E821" s="204" t="s">
        <v>151</v>
      </c>
      <c r="F821" s="205">
        <v>27.9</v>
      </c>
      <c r="H821" s="33"/>
    </row>
    <row r="822" spans="2:8" s="1" customFormat="1" ht="16.899999999999999" customHeight="1">
      <c r="B822" s="33"/>
      <c r="C822" s="206" t="s">
        <v>19</v>
      </c>
      <c r="D822" s="206" t="s">
        <v>2859</v>
      </c>
      <c r="E822" s="18" t="s">
        <v>19</v>
      </c>
      <c r="F822" s="207">
        <v>0</v>
      </c>
      <c r="H822" s="33"/>
    </row>
    <row r="823" spans="2:8" s="1" customFormat="1" ht="16.899999999999999" customHeight="1">
      <c r="B823" s="33"/>
      <c r="C823" s="206" t="s">
        <v>2832</v>
      </c>
      <c r="D823" s="206" t="s">
        <v>2909</v>
      </c>
      <c r="E823" s="18" t="s">
        <v>19</v>
      </c>
      <c r="F823" s="207">
        <v>27.9</v>
      </c>
      <c r="H823" s="33"/>
    </row>
    <row r="824" spans="2:8" s="1" customFormat="1" ht="16.899999999999999" customHeight="1">
      <c r="B824" s="33"/>
      <c r="C824" s="208" t="s">
        <v>3906</v>
      </c>
      <c r="H824" s="33"/>
    </row>
    <row r="825" spans="2:8" s="1" customFormat="1" ht="16.899999999999999" customHeight="1">
      <c r="B825" s="33"/>
      <c r="C825" s="206" t="s">
        <v>2904</v>
      </c>
      <c r="D825" s="206" t="s">
        <v>2905</v>
      </c>
      <c r="E825" s="18" t="s">
        <v>151</v>
      </c>
      <c r="F825" s="207">
        <v>27.9</v>
      </c>
      <c r="H825" s="33"/>
    </row>
    <row r="826" spans="2:8" s="1" customFormat="1" ht="16.899999999999999" customHeight="1">
      <c r="B826" s="33"/>
      <c r="C826" s="206" t="s">
        <v>2913</v>
      </c>
      <c r="D826" s="206" t="s">
        <v>2914</v>
      </c>
      <c r="E826" s="18" t="s">
        <v>151</v>
      </c>
      <c r="F826" s="207">
        <v>27.9</v>
      </c>
      <c r="H826" s="33"/>
    </row>
    <row r="827" spans="2:8" s="1" customFormat="1" ht="16.899999999999999" customHeight="1">
      <c r="B827" s="33"/>
      <c r="C827" s="206" t="s">
        <v>1428</v>
      </c>
      <c r="D827" s="206" t="s">
        <v>1429</v>
      </c>
      <c r="E827" s="18" t="s">
        <v>181</v>
      </c>
      <c r="F827" s="207">
        <v>8.0000000000000002E-3</v>
      </c>
      <c r="H827" s="33"/>
    </row>
    <row r="828" spans="2:8" s="1" customFormat="1" ht="16.899999999999999" customHeight="1">
      <c r="B828" s="33"/>
      <c r="C828" s="206" t="s">
        <v>1439</v>
      </c>
      <c r="D828" s="206" t="s">
        <v>1440</v>
      </c>
      <c r="E828" s="18" t="s">
        <v>181</v>
      </c>
      <c r="F828" s="207">
        <v>1.0999999999999999E-2</v>
      </c>
      <c r="H828" s="33"/>
    </row>
    <row r="829" spans="2:8" s="1" customFormat="1" ht="16.899999999999999" customHeight="1">
      <c r="B829" s="33"/>
      <c r="C829" s="202" t="s">
        <v>2835</v>
      </c>
      <c r="D829" s="203" t="s">
        <v>1101</v>
      </c>
      <c r="E829" s="204" t="s">
        <v>151</v>
      </c>
      <c r="F829" s="205">
        <v>241.99799999999999</v>
      </c>
      <c r="H829" s="33"/>
    </row>
    <row r="830" spans="2:8" s="1" customFormat="1" ht="16.899999999999999" customHeight="1">
      <c r="B830" s="33"/>
      <c r="C830" s="206" t="s">
        <v>19</v>
      </c>
      <c r="D830" s="206" t="s">
        <v>2859</v>
      </c>
      <c r="E830" s="18" t="s">
        <v>19</v>
      </c>
      <c r="F830" s="207">
        <v>0</v>
      </c>
      <c r="H830" s="33"/>
    </row>
    <row r="831" spans="2:8" s="1" customFormat="1" ht="16.899999999999999" customHeight="1">
      <c r="B831" s="33"/>
      <c r="C831" s="206" t="s">
        <v>19</v>
      </c>
      <c r="D831" s="206" t="s">
        <v>2865</v>
      </c>
      <c r="E831" s="18" t="s">
        <v>19</v>
      </c>
      <c r="F831" s="207">
        <v>20.85</v>
      </c>
      <c r="H831" s="33"/>
    </row>
    <row r="832" spans="2:8" s="1" customFormat="1" ht="16.899999999999999" customHeight="1">
      <c r="B832" s="33"/>
      <c r="C832" s="206" t="s">
        <v>19</v>
      </c>
      <c r="D832" s="206" t="s">
        <v>2866</v>
      </c>
      <c r="E832" s="18" t="s">
        <v>19</v>
      </c>
      <c r="F832" s="207">
        <v>11.393000000000001</v>
      </c>
      <c r="H832" s="33"/>
    </row>
    <row r="833" spans="2:8" s="1" customFormat="1" ht="16.899999999999999" customHeight="1">
      <c r="B833" s="33"/>
      <c r="C833" s="206" t="s">
        <v>19</v>
      </c>
      <c r="D833" s="206" t="s">
        <v>2867</v>
      </c>
      <c r="E833" s="18" t="s">
        <v>19</v>
      </c>
      <c r="F833" s="207">
        <v>209.755</v>
      </c>
      <c r="H833" s="33"/>
    </row>
    <row r="834" spans="2:8" s="1" customFormat="1" ht="16.899999999999999" customHeight="1">
      <c r="B834" s="33"/>
      <c r="C834" s="206" t="s">
        <v>2835</v>
      </c>
      <c r="D834" s="206" t="s">
        <v>235</v>
      </c>
      <c r="E834" s="18" t="s">
        <v>19</v>
      </c>
      <c r="F834" s="207">
        <v>241.99799999999999</v>
      </c>
      <c r="H834" s="33"/>
    </row>
    <row r="835" spans="2:8" s="1" customFormat="1" ht="16.899999999999999" customHeight="1">
      <c r="B835" s="33"/>
      <c r="C835" s="208" t="s">
        <v>3906</v>
      </c>
      <c r="H835" s="33"/>
    </row>
    <row r="836" spans="2:8" s="1" customFormat="1" ht="16.899999999999999" customHeight="1">
      <c r="B836" s="33"/>
      <c r="C836" s="206" t="s">
        <v>1162</v>
      </c>
      <c r="D836" s="206" t="s">
        <v>1163</v>
      </c>
      <c r="E836" s="18" t="s">
        <v>151</v>
      </c>
      <c r="F836" s="207">
        <v>241.99799999999999</v>
      </c>
      <c r="H836" s="33"/>
    </row>
    <row r="837" spans="2:8" s="1" customFormat="1" ht="16.899999999999999" customHeight="1">
      <c r="B837" s="33"/>
      <c r="C837" s="206" t="s">
        <v>1186</v>
      </c>
      <c r="D837" s="206" t="s">
        <v>1187</v>
      </c>
      <c r="E837" s="18" t="s">
        <v>151</v>
      </c>
      <c r="F837" s="207">
        <v>241.99799999999999</v>
      </c>
      <c r="H837" s="33"/>
    </row>
    <row r="838" spans="2:8" s="1" customFormat="1" ht="16.899999999999999" customHeight="1">
      <c r="B838" s="33"/>
      <c r="C838" s="202" t="s">
        <v>1106</v>
      </c>
      <c r="D838" s="203" t="s">
        <v>1106</v>
      </c>
      <c r="E838" s="204" t="s">
        <v>147</v>
      </c>
      <c r="F838" s="205">
        <v>154.875</v>
      </c>
      <c r="H838" s="33"/>
    </row>
    <row r="839" spans="2:8" s="1" customFormat="1" ht="16.899999999999999" customHeight="1">
      <c r="B839" s="33"/>
      <c r="C839" s="206" t="s">
        <v>19</v>
      </c>
      <c r="D839" s="206" t="s">
        <v>2858</v>
      </c>
      <c r="E839" s="18" t="s">
        <v>19</v>
      </c>
      <c r="F839" s="207">
        <v>0</v>
      </c>
      <c r="H839" s="33"/>
    </row>
    <row r="840" spans="2:8" s="1" customFormat="1" ht="16.899999999999999" customHeight="1">
      <c r="B840" s="33"/>
      <c r="C840" s="206" t="s">
        <v>19</v>
      </c>
      <c r="D840" s="206" t="s">
        <v>2859</v>
      </c>
      <c r="E840" s="18" t="s">
        <v>19</v>
      </c>
      <c r="F840" s="207">
        <v>0</v>
      </c>
      <c r="H840" s="33"/>
    </row>
    <row r="841" spans="2:8" s="1" customFormat="1" ht="16.899999999999999" customHeight="1">
      <c r="B841" s="33"/>
      <c r="C841" s="206" t="s">
        <v>19</v>
      </c>
      <c r="D841" s="206" t="s">
        <v>2860</v>
      </c>
      <c r="E841" s="18" t="s">
        <v>19</v>
      </c>
      <c r="F841" s="207">
        <v>83.05</v>
      </c>
      <c r="H841" s="33"/>
    </row>
    <row r="842" spans="2:8" s="1" customFormat="1" ht="16.899999999999999" customHeight="1">
      <c r="B842" s="33"/>
      <c r="C842" s="206" t="s">
        <v>19</v>
      </c>
      <c r="D842" s="206" t="s">
        <v>2861</v>
      </c>
      <c r="E842" s="18" t="s">
        <v>19</v>
      </c>
      <c r="F842" s="207">
        <v>69.634</v>
      </c>
      <c r="H842" s="33"/>
    </row>
    <row r="843" spans="2:8" s="1" customFormat="1" ht="16.899999999999999" customHeight="1">
      <c r="B843" s="33"/>
      <c r="C843" s="206" t="s">
        <v>19</v>
      </c>
      <c r="D843" s="206" t="s">
        <v>2862</v>
      </c>
      <c r="E843" s="18" t="s">
        <v>19</v>
      </c>
      <c r="F843" s="207">
        <v>2.1909999999999998</v>
      </c>
      <c r="H843" s="33"/>
    </row>
    <row r="844" spans="2:8" s="1" customFormat="1" ht="16.899999999999999" customHeight="1">
      <c r="B844" s="33"/>
      <c r="C844" s="206" t="s">
        <v>1106</v>
      </c>
      <c r="D844" s="206" t="s">
        <v>235</v>
      </c>
      <c r="E844" s="18" t="s">
        <v>19</v>
      </c>
      <c r="F844" s="207">
        <v>154.875</v>
      </c>
      <c r="H844" s="33"/>
    </row>
    <row r="845" spans="2:8" s="1" customFormat="1" ht="16.899999999999999" customHeight="1">
      <c r="B845" s="33"/>
      <c r="C845" s="208" t="s">
        <v>3906</v>
      </c>
      <c r="H845" s="33"/>
    </row>
    <row r="846" spans="2:8" s="1" customFormat="1" ht="16.899999999999999" customHeight="1">
      <c r="B846" s="33"/>
      <c r="C846" s="206" t="s">
        <v>2852</v>
      </c>
      <c r="D846" s="206" t="s">
        <v>2853</v>
      </c>
      <c r="E846" s="18" t="s">
        <v>147</v>
      </c>
      <c r="F846" s="207">
        <v>154.875</v>
      </c>
      <c r="H846" s="33"/>
    </row>
    <row r="847" spans="2:8" s="1" customFormat="1" ht="16.899999999999999" customHeight="1">
      <c r="B847" s="33"/>
      <c r="C847" s="206" t="s">
        <v>1198</v>
      </c>
      <c r="D847" s="206" t="s">
        <v>1199</v>
      </c>
      <c r="E847" s="18" t="s">
        <v>181</v>
      </c>
      <c r="F847" s="207">
        <v>9.2929999999999993</v>
      </c>
      <c r="H847" s="33"/>
    </row>
    <row r="848" spans="2:8" s="1" customFormat="1" ht="16.899999999999999" customHeight="1">
      <c r="B848" s="33"/>
      <c r="C848" s="202" t="s">
        <v>2838</v>
      </c>
      <c r="D848" s="203" t="s">
        <v>2839</v>
      </c>
      <c r="E848" s="204" t="s">
        <v>151</v>
      </c>
      <c r="F848" s="205">
        <v>111.741</v>
      </c>
      <c r="H848" s="33"/>
    </row>
    <row r="849" spans="2:8" s="1" customFormat="1" ht="16.899999999999999" customHeight="1">
      <c r="B849" s="33"/>
      <c r="C849" s="206" t="s">
        <v>19</v>
      </c>
      <c r="D849" s="206" t="s">
        <v>2859</v>
      </c>
      <c r="E849" s="18" t="s">
        <v>19</v>
      </c>
      <c r="F849" s="207">
        <v>0</v>
      </c>
      <c r="H849" s="33"/>
    </row>
    <row r="850" spans="2:8" s="1" customFormat="1" ht="16.899999999999999" customHeight="1">
      <c r="B850" s="33"/>
      <c r="C850" s="206" t="s">
        <v>19</v>
      </c>
      <c r="D850" s="206" t="s">
        <v>2883</v>
      </c>
      <c r="E850" s="18" t="s">
        <v>19</v>
      </c>
      <c r="F850" s="207">
        <v>111.741</v>
      </c>
      <c r="H850" s="33"/>
    </row>
    <row r="851" spans="2:8" s="1" customFormat="1" ht="16.899999999999999" customHeight="1">
      <c r="B851" s="33"/>
      <c r="C851" s="206" t="s">
        <v>2838</v>
      </c>
      <c r="D851" s="206" t="s">
        <v>235</v>
      </c>
      <c r="E851" s="18" t="s">
        <v>19</v>
      </c>
      <c r="F851" s="207">
        <v>111.741</v>
      </c>
      <c r="H851" s="33"/>
    </row>
    <row r="852" spans="2:8" s="1" customFormat="1" ht="16.899999999999999" customHeight="1">
      <c r="B852" s="33"/>
      <c r="C852" s="208" t="s">
        <v>3906</v>
      </c>
      <c r="H852" s="33"/>
    </row>
    <row r="853" spans="2:8" s="1" customFormat="1" ht="16.899999999999999" customHeight="1">
      <c r="B853" s="33"/>
      <c r="C853" s="206" t="s">
        <v>1322</v>
      </c>
      <c r="D853" s="206" t="s">
        <v>1323</v>
      </c>
      <c r="E853" s="18" t="s">
        <v>151</v>
      </c>
      <c r="F853" s="207">
        <v>111.741</v>
      </c>
      <c r="H853" s="33"/>
    </row>
    <row r="854" spans="2:8" s="1" customFormat="1" ht="16.899999999999999" customHeight="1">
      <c r="B854" s="33"/>
      <c r="C854" s="206" t="s">
        <v>1329</v>
      </c>
      <c r="D854" s="206" t="s">
        <v>1330</v>
      </c>
      <c r="E854" s="18" t="s">
        <v>151</v>
      </c>
      <c r="F854" s="207">
        <v>3352.23</v>
      </c>
      <c r="H854" s="33"/>
    </row>
    <row r="855" spans="2:8" s="1" customFormat="1" ht="16.899999999999999" customHeight="1">
      <c r="B855" s="33"/>
      <c r="C855" s="206" t="s">
        <v>1336</v>
      </c>
      <c r="D855" s="206" t="s">
        <v>1337</v>
      </c>
      <c r="E855" s="18" t="s">
        <v>151</v>
      </c>
      <c r="F855" s="207">
        <v>111.741</v>
      </c>
      <c r="H855" s="33"/>
    </row>
    <row r="856" spans="2:8" s="1" customFormat="1" ht="16.899999999999999" customHeight="1">
      <c r="B856" s="33"/>
      <c r="C856" s="202" t="s">
        <v>1118</v>
      </c>
      <c r="D856" s="203" t="s">
        <v>1119</v>
      </c>
      <c r="E856" s="204" t="s">
        <v>157</v>
      </c>
      <c r="F856" s="205">
        <v>5.0999999999999996</v>
      </c>
      <c r="H856" s="33"/>
    </row>
    <row r="857" spans="2:8" s="1" customFormat="1" ht="16.899999999999999" customHeight="1">
      <c r="B857" s="33"/>
      <c r="C857" s="206" t="s">
        <v>19</v>
      </c>
      <c r="D857" s="206" t="s">
        <v>2859</v>
      </c>
      <c r="E857" s="18" t="s">
        <v>19</v>
      </c>
      <c r="F857" s="207">
        <v>0</v>
      </c>
      <c r="H857" s="33"/>
    </row>
    <row r="858" spans="2:8" s="1" customFormat="1" ht="16.899999999999999" customHeight="1">
      <c r="B858" s="33"/>
      <c r="C858" s="206" t="s">
        <v>19</v>
      </c>
      <c r="D858" s="206" t="s">
        <v>2880</v>
      </c>
      <c r="E858" s="18" t="s">
        <v>19</v>
      </c>
      <c r="F858" s="207">
        <v>5.0999999999999996</v>
      </c>
      <c r="H858" s="33"/>
    </row>
    <row r="859" spans="2:8" s="1" customFormat="1" ht="16.899999999999999" customHeight="1">
      <c r="B859" s="33"/>
      <c r="C859" s="206" t="s">
        <v>1118</v>
      </c>
      <c r="D859" s="206" t="s">
        <v>235</v>
      </c>
      <c r="E859" s="18" t="s">
        <v>19</v>
      </c>
      <c r="F859" s="207">
        <v>5.0999999999999996</v>
      </c>
      <c r="H859" s="33"/>
    </row>
    <row r="860" spans="2:8" s="1" customFormat="1" ht="16.899999999999999" customHeight="1">
      <c r="B860" s="33"/>
      <c r="C860" s="208" t="s">
        <v>3906</v>
      </c>
      <c r="H860" s="33"/>
    </row>
    <row r="861" spans="2:8" s="1" customFormat="1" ht="16.899999999999999" customHeight="1">
      <c r="B861" s="33"/>
      <c r="C861" s="206" t="s">
        <v>1304</v>
      </c>
      <c r="D861" s="206" t="s">
        <v>1305</v>
      </c>
      <c r="E861" s="18" t="s">
        <v>157</v>
      </c>
      <c r="F861" s="207">
        <v>5.0999999999999996</v>
      </c>
      <c r="H861" s="33"/>
    </row>
    <row r="862" spans="2:8" s="1" customFormat="1" ht="16.899999999999999" customHeight="1">
      <c r="B862" s="33"/>
      <c r="C862" s="206" t="s">
        <v>1310</v>
      </c>
      <c r="D862" s="206" t="s">
        <v>1311</v>
      </c>
      <c r="E862" s="18" t="s">
        <v>157</v>
      </c>
      <c r="F862" s="207">
        <v>5.0999999999999996</v>
      </c>
      <c r="H862" s="33"/>
    </row>
    <row r="863" spans="2:8" s="1" customFormat="1" ht="16.899999999999999" customHeight="1">
      <c r="B863" s="33"/>
      <c r="C863" s="202" t="s">
        <v>2842</v>
      </c>
      <c r="D863" s="203" t="s">
        <v>2843</v>
      </c>
      <c r="E863" s="204" t="s">
        <v>161</v>
      </c>
      <c r="F863" s="205">
        <v>339.35</v>
      </c>
      <c r="H863" s="33"/>
    </row>
    <row r="864" spans="2:8" s="1" customFormat="1" ht="16.899999999999999" customHeight="1">
      <c r="B864" s="33"/>
      <c r="C864" s="206" t="s">
        <v>19</v>
      </c>
      <c r="D864" s="206" t="s">
        <v>2945</v>
      </c>
      <c r="E864" s="18" t="s">
        <v>19</v>
      </c>
      <c r="F864" s="207">
        <v>0</v>
      </c>
      <c r="H864" s="33"/>
    </row>
    <row r="865" spans="2:8" s="1" customFormat="1" ht="16.899999999999999" customHeight="1">
      <c r="B865" s="33"/>
      <c r="C865" s="206" t="s">
        <v>2842</v>
      </c>
      <c r="D865" s="206" t="s">
        <v>2946</v>
      </c>
      <c r="E865" s="18" t="s">
        <v>19</v>
      </c>
      <c r="F865" s="207">
        <v>339.35</v>
      </c>
      <c r="H865" s="33"/>
    </row>
    <row r="866" spans="2:8" s="1" customFormat="1" ht="16.899999999999999" customHeight="1">
      <c r="B866" s="33"/>
      <c r="C866" s="208" t="s">
        <v>3906</v>
      </c>
      <c r="H866" s="33"/>
    </row>
    <row r="867" spans="2:8" s="1" customFormat="1" ht="16.899999999999999" customHeight="1">
      <c r="B867" s="33"/>
      <c r="C867" s="206" t="s">
        <v>2947</v>
      </c>
      <c r="D867" s="206" t="s">
        <v>2948</v>
      </c>
      <c r="E867" s="18" t="s">
        <v>161</v>
      </c>
      <c r="F867" s="207">
        <v>339.35</v>
      </c>
      <c r="H867" s="33"/>
    </row>
    <row r="868" spans="2:8" s="1" customFormat="1" ht="16.899999999999999" customHeight="1">
      <c r="B868" s="33"/>
      <c r="C868" s="206" t="s">
        <v>2176</v>
      </c>
      <c r="D868" s="206" t="s">
        <v>2177</v>
      </c>
      <c r="E868" s="18" t="s">
        <v>161</v>
      </c>
      <c r="F868" s="207">
        <v>339.35</v>
      </c>
      <c r="H868" s="33"/>
    </row>
    <row r="869" spans="2:8" s="1" customFormat="1" ht="26.45" customHeight="1">
      <c r="B869" s="33"/>
      <c r="C869" s="201" t="s">
        <v>3918</v>
      </c>
      <c r="D869" s="201" t="s">
        <v>125</v>
      </c>
      <c r="H869" s="33"/>
    </row>
    <row r="870" spans="2:8" s="1" customFormat="1" ht="16.899999999999999" customHeight="1">
      <c r="B870" s="33"/>
      <c r="C870" s="202" t="s">
        <v>2952</v>
      </c>
      <c r="D870" s="203" t="s">
        <v>2952</v>
      </c>
      <c r="E870" s="204" t="s">
        <v>151</v>
      </c>
      <c r="F870" s="205">
        <v>292</v>
      </c>
      <c r="H870" s="33"/>
    </row>
    <row r="871" spans="2:8" s="1" customFormat="1" ht="16.899999999999999" customHeight="1">
      <c r="B871" s="33"/>
      <c r="C871" s="206" t="s">
        <v>19</v>
      </c>
      <c r="D871" s="206" t="s">
        <v>231</v>
      </c>
      <c r="E871" s="18" t="s">
        <v>19</v>
      </c>
      <c r="F871" s="207">
        <v>0</v>
      </c>
      <c r="H871" s="33"/>
    </row>
    <row r="872" spans="2:8" s="1" customFormat="1" ht="16.899999999999999" customHeight="1">
      <c r="B872" s="33"/>
      <c r="C872" s="206" t="s">
        <v>2952</v>
      </c>
      <c r="D872" s="206" t="s">
        <v>2967</v>
      </c>
      <c r="E872" s="18" t="s">
        <v>19</v>
      </c>
      <c r="F872" s="207">
        <v>292</v>
      </c>
      <c r="H872" s="33"/>
    </row>
    <row r="873" spans="2:8" s="1" customFormat="1" ht="16.899999999999999" customHeight="1">
      <c r="B873" s="33"/>
      <c r="C873" s="208" t="s">
        <v>3906</v>
      </c>
      <c r="H873" s="33"/>
    </row>
    <row r="874" spans="2:8" s="1" customFormat="1" ht="16.899999999999999" customHeight="1">
      <c r="B874" s="33"/>
      <c r="C874" s="206" t="s">
        <v>2984</v>
      </c>
      <c r="D874" s="206" t="s">
        <v>2985</v>
      </c>
      <c r="E874" s="18" t="s">
        <v>151</v>
      </c>
      <c r="F874" s="207">
        <v>292</v>
      </c>
      <c r="H874" s="33"/>
    </row>
    <row r="875" spans="2:8" s="1" customFormat="1" ht="16.899999999999999" customHeight="1">
      <c r="B875" s="33"/>
      <c r="C875" s="206" t="s">
        <v>2959</v>
      </c>
      <c r="D875" s="206" t="s">
        <v>2960</v>
      </c>
      <c r="E875" s="18" t="s">
        <v>151</v>
      </c>
      <c r="F875" s="207">
        <v>292</v>
      </c>
      <c r="H875" s="33"/>
    </row>
    <row r="876" spans="2:8" s="1" customFormat="1" ht="16.899999999999999" customHeight="1">
      <c r="B876" s="33"/>
      <c r="C876" s="206" t="s">
        <v>2959</v>
      </c>
      <c r="D876" s="206" t="s">
        <v>2960</v>
      </c>
      <c r="E876" s="18" t="s">
        <v>151</v>
      </c>
      <c r="F876" s="207">
        <v>292</v>
      </c>
      <c r="H876" s="33"/>
    </row>
    <row r="877" spans="2:8" s="1" customFormat="1" ht="16.899999999999999" customHeight="1">
      <c r="B877" s="33"/>
      <c r="C877" s="206" t="s">
        <v>2969</v>
      </c>
      <c r="D877" s="206" t="s">
        <v>2970</v>
      </c>
      <c r="E877" s="18" t="s">
        <v>151</v>
      </c>
      <c r="F877" s="207">
        <v>292</v>
      </c>
      <c r="H877" s="33"/>
    </row>
    <row r="878" spans="2:8" s="1" customFormat="1" ht="16.899999999999999" customHeight="1">
      <c r="B878" s="33"/>
      <c r="C878" s="206" t="s">
        <v>2974</v>
      </c>
      <c r="D878" s="206" t="s">
        <v>2975</v>
      </c>
      <c r="E878" s="18" t="s">
        <v>151</v>
      </c>
      <c r="F878" s="207">
        <v>292</v>
      </c>
      <c r="H878" s="33"/>
    </row>
    <row r="879" spans="2:8" s="1" customFormat="1" ht="16.899999999999999" customHeight="1">
      <c r="B879" s="33"/>
      <c r="C879" s="206" t="s">
        <v>2979</v>
      </c>
      <c r="D879" s="206" t="s">
        <v>2980</v>
      </c>
      <c r="E879" s="18" t="s">
        <v>151</v>
      </c>
      <c r="F879" s="207">
        <v>292</v>
      </c>
      <c r="H879" s="33"/>
    </row>
    <row r="880" spans="2:8" s="1" customFormat="1" ht="16.899999999999999" customHeight="1">
      <c r="B880" s="33"/>
      <c r="C880" s="202" t="s">
        <v>2954</v>
      </c>
      <c r="D880" s="203" t="s">
        <v>2954</v>
      </c>
      <c r="E880" s="204" t="s">
        <v>157</v>
      </c>
      <c r="F880" s="205">
        <v>120.5</v>
      </c>
      <c r="H880" s="33"/>
    </row>
    <row r="881" spans="2:8" s="1" customFormat="1" ht="16.899999999999999" customHeight="1">
      <c r="B881" s="33"/>
      <c r="C881" s="206" t="s">
        <v>19</v>
      </c>
      <c r="D881" s="206" t="s">
        <v>231</v>
      </c>
      <c r="E881" s="18" t="s">
        <v>19</v>
      </c>
      <c r="F881" s="207">
        <v>0</v>
      </c>
      <c r="H881" s="33"/>
    </row>
    <row r="882" spans="2:8" s="1" customFormat="1" ht="16.899999999999999" customHeight="1">
      <c r="B882" s="33"/>
      <c r="C882" s="206" t="s">
        <v>19</v>
      </c>
      <c r="D882" s="206" t="s">
        <v>2994</v>
      </c>
      <c r="E882" s="18" t="s">
        <v>19</v>
      </c>
      <c r="F882" s="207">
        <v>120.5</v>
      </c>
      <c r="H882" s="33"/>
    </row>
    <row r="883" spans="2:8" s="1" customFormat="1" ht="16.899999999999999" customHeight="1">
      <c r="B883" s="33"/>
      <c r="C883" s="206" t="s">
        <v>2954</v>
      </c>
      <c r="D883" s="206" t="s">
        <v>235</v>
      </c>
      <c r="E883" s="18" t="s">
        <v>19</v>
      </c>
      <c r="F883" s="207">
        <v>120.5</v>
      </c>
      <c r="H883" s="33"/>
    </row>
    <row r="884" spans="2:8" s="1" customFormat="1" ht="16.899999999999999" customHeight="1">
      <c r="B884" s="33"/>
      <c r="C884" s="208" t="s">
        <v>3906</v>
      </c>
      <c r="H884" s="33"/>
    </row>
    <row r="885" spans="2:8" s="1" customFormat="1" ht="16.899999999999999" customHeight="1">
      <c r="B885" s="33"/>
      <c r="C885" s="206" t="s">
        <v>2989</v>
      </c>
      <c r="D885" s="206" t="s">
        <v>2990</v>
      </c>
      <c r="E885" s="18" t="s">
        <v>157</v>
      </c>
      <c r="F885" s="207">
        <v>120.5</v>
      </c>
      <c r="H885" s="33"/>
    </row>
    <row r="886" spans="2:8" s="1" customFormat="1" ht="16.899999999999999" customHeight="1">
      <c r="B886" s="33"/>
      <c r="C886" s="206" t="s">
        <v>2995</v>
      </c>
      <c r="D886" s="206" t="s">
        <v>2996</v>
      </c>
      <c r="E886" s="18" t="s">
        <v>157</v>
      </c>
      <c r="F886" s="207">
        <v>121.10299999999999</v>
      </c>
      <c r="H886" s="33"/>
    </row>
    <row r="887" spans="2:8" s="1" customFormat="1" ht="26.45" customHeight="1">
      <c r="B887" s="33"/>
      <c r="C887" s="201" t="s">
        <v>3919</v>
      </c>
      <c r="D887" s="201" t="s">
        <v>134</v>
      </c>
      <c r="H887" s="33"/>
    </row>
    <row r="888" spans="2:8" s="1" customFormat="1" ht="16.899999999999999" customHeight="1">
      <c r="B888" s="33"/>
      <c r="C888" s="202" t="s">
        <v>3102</v>
      </c>
      <c r="D888" s="203" t="s">
        <v>3103</v>
      </c>
      <c r="E888" s="204" t="s">
        <v>151</v>
      </c>
      <c r="F888" s="205">
        <v>1.879</v>
      </c>
      <c r="H888" s="33"/>
    </row>
    <row r="889" spans="2:8" s="1" customFormat="1" ht="16.899999999999999" customHeight="1">
      <c r="B889" s="33"/>
      <c r="C889" s="206" t="s">
        <v>19</v>
      </c>
      <c r="D889" s="206" t="s">
        <v>3189</v>
      </c>
      <c r="E889" s="18" t="s">
        <v>19</v>
      </c>
      <c r="F889" s="207">
        <v>0</v>
      </c>
      <c r="H889" s="33"/>
    </row>
    <row r="890" spans="2:8" s="1" customFormat="1" ht="16.899999999999999" customHeight="1">
      <c r="B890" s="33"/>
      <c r="C890" s="206" t="s">
        <v>19</v>
      </c>
      <c r="D890" s="206" t="s">
        <v>3190</v>
      </c>
      <c r="E890" s="18" t="s">
        <v>19</v>
      </c>
      <c r="F890" s="207">
        <v>1.879</v>
      </c>
      <c r="H890" s="33"/>
    </row>
    <row r="891" spans="2:8" s="1" customFormat="1" ht="16.899999999999999" customHeight="1">
      <c r="B891" s="33"/>
      <c r="C891" s="206" t="s">
        <v>3102</v>
      </c>
      <c r="D891" s="206" t="s">
        <v>235</v>
      </c>
      <c r="E891" s="18" t="s">
        <v>19</v>
      </c>
      <c r="F891" s="207">
        <v>1.879</v>
      </c>
      <c r="H891" s="33"/>
    </row>
    <row r="892" spans="2:8" s="1" customFormat="1" ht="16.899999999999999" customHeight="1">
      <c r="B892" s="33"/>
      <c r="C892" s="208" t="s">
        <v>3906</v>
      </c>
      <c r="H892" s="33"/>
    </row>
    <row r="893" spans="2:8" s="1" customFormat="1" ht="16.899999999999999" customHeight="1">
      <c r="B893" s="33"/>
      <c r="C893" s="206" t="s">
        <v>3186</v>
      </c>
      <c r="D893" s="206" t="s">
        <v>3187</v>
      </c>
      <c r="E893" s="18" t="s">
        <v>151</v>
      </c>
      <c r="F893" s="207">
        <v>1.879</v>
      </c>
      <c r="H893" s="33"/>
    </row>
    <row r="894" spans="2:8" s="1" customFormat="1" ht="16.899999999999999" customHeight="1">
      <c r="B894" s="33"/>
      <c r="C894" s="206" t="s">
        <v>3192</v>
      </c>
      <c r="D894" s="206" t="s">
        <v>1662</v>
      </c>
      <c r="E894" s="18" t="s">
        <v>151</v>
      </c>
      <c r="F894" s="207">
        <v>1.879</v>
      </c>
      <c r="H894" s="33"/>
    </row>
    <row r="895" spans="2:8" s="1" customFormat="1" ht="16.899999999999999" customHeight="1">
      <c r="B895" s="33"/>
      <c r="C895" s="202" t="s">
        <v>2835</v>
      </c>
      <c r="D895" s="203" t="s">
        <v>1101</v>
      </c>
      <c r="E895" s="204" t="s">
        <v>151</v>
      </c>
      <c r="F895" s="205">
        <v>13.372</v>
      </c>
      <c r="H895" s="33"/>
    </row>
    <row r="896" spans="2:8" s="1" customFormat="1" ht="16.899999999999999" customHeight="1">
      <c r="B896" s="33"/>
      <c r="C896" s="206" t="s">
        <v>19</v>
      </c>
      <c r="D896" s="206" t="s">
        <v>3169</v>
      </c>
      <c r="E896" s="18" t="s">
        <v>19</v>
      </c>
      <c r="F896" s="207">
        <v>0</v>
      </c>
      <c r="H896" s="33"/>
    </row>
    <row r="897" spans="2:8" s="1" customFormat="1" ht="16.899999999999999" customHeight="1">
      <c r="B897" s="33"/>
      <c r="C897" s="206" t="s">
        <v>19</v>
      </c>
      <c r="D897" s="206" t="s">
        <v>3180</v>
      </c>
      <c r="E897" s="18" t="s">
        <v>19</v>
      </c>
      <c r="F897" s="207">
        <v>12.16</v>
      </c>
      <c r="H897" s="33"/>
    </row>
    <row r="898" spans="2:8" s="1" customFormat="1" ht="16.899999999999999" customHeight="1">
      <c r="B898" s="33"/>
      <c r="C898" s="206" t="s">
        <v>19</v>
      </c>
      <c r="D898" s="206" t="s">
        <v>3181</v>
      </c>
      <c r="E898" s="18" t="s">
        <v>19</v>
      </c>
      <c r="F898" s="207">
        <v>1.1020000000000001</v>
      </c>
      <c r="H898" s="33"/>
    </row>
    <row r="899" spans="2:8" s="1" customFormat="1" ht="16.899999999999999" customHeight="1">
      <c r="B899" s="33"/>
      <c r="C899" s="206" t="s">
        <v>19</v>
      </c>
      <c r="D899" s="206" t="s">
        <v>3182</v>
      </c>
      <c r="E899" s="18" t="s">
        <v>19</v>
      </c>
      <c r="F899" s="207">
        <v>0.11</v>
      </c>
      <c r="H899" s="33"/>
    </row>
    <row r="900" spans="2:8" s="1" customFormat="1" ht="16.899999999999999" customHeight="1">
      <c r="B900" s="33"/>
      <c r="C900" s="206" t="s">
        <v>2835</v>
      </c>
      <c r="D900" s="206" t="s">
        <v>235</v>
      </c>
      <c r="E900" s="18" t="s">
        <v>19</v>
      </c>
      <c r="F900" s="207">
        <v>13.372</v>
      </c>
      <c r="H900" s="33"/>
    </row>
    <row r="901" spans="2:8" s="1" customFormat="1" ht="16.899999999999999" customHeight="1">
      <c r="B901" s="33"/>
      <c r="C901" s="208" t="s">
        <v>3906</v>
      </c>
      <c r="H901" s="33"/>
    </row>
    <row r="902" spans="2:8" s="1" customFormat="1" ht="16.899999999999999" customHeight="1">
      <c r="B902" s="33"/>
      <c r="C902" s="206" t="s">
        <v>1162</v>
      </c>
      <c r="D902" s="206" t="s">
        <v>1163</v>
      </c>
      <c r="E902" s="18" t="s">
        <v>151</v>
      </c>
      <c r="F902" s="207">
        <v>13.372</v>
      </c>
      <c r="H902" s="33"/>
    </row>
    <row r="903" spans="2:8" s="1" customFormat="1" ht="16.899999999999999" customHeight="1">
      <c r="B903" s="33"/>
      <c r="C903" s="206" t="s">
        <v>1186</v>
      </c>
      <c r="D903" s="206" t="s">
        <v>1187</v>
      </c>
      <c r="E903" s="18" t="s">
        <v>151</v>
      </c>
      <c r="F903" s="207">
        <v>13.372</v>
      </c>
      <c r="H903" s="33"/>
    </row>
    <row r="904" spans="2:8" s="1" customFormat="1" ht="16.899999999999999" customHeight="1">
      <c r="B904" s="33"/>
      <c r="C904" s="202" t="s">
        <v>3106</v>
      </c>
      <c r="D904" s="203" t="s">
        <v>3107</v>
      </c>
      <c r="E904" s="204" t="s">
        <v>147</v>
      </c>
      <c r="F904" s="205">
        <v>6.9489999999999998</v>
      </c>
      <c r="H904" s="33"/>
    </row>
    <row r="905" spans="2:8" s="1" customFormat="1" ht="16.899999999999999" customHeight="1">
      <c r="B905" s="33"/>
      <c r="C905" s="206" t="s">
        <v>19</v>
      </c>
      <c r="D905" s="206" t="s">
        <v>3169</v>
      </c>
      <c r="E905" s="18" t="s">
        <v>19</v>
      </c>
      <c r="F905" s="207">
        <v>0</v>
      </c>
      <c r="H905" s="33"/>
    </row>
    <row r="906" spans="2:8" s="1" customFormat="1" ht="16.899999999999999" customHeight="1">
      <c r="B906" s="33"/>
      <c r="C906" s="206" t="s">
        <v>19</v>
      </c>
      <c r="D906" s="206" t="s">
        <v>3219</v>
      </c>
      <c r="E906" s="18" t="s">
        <v>19</v>
      </c>
      <c r="F906" s="207">
        <v>6.5570000000000004</v>
      </c>
      <c r="H906" s="33"/>
    </row>
    <row r="907" spans="2:8" s="1" customFormat="1" ht="16.899999999999999" customHeight="1">
      <c r="B907" s="33"/>
      <c r="C907" s="206" t="s">
        <v>19</v>
      </c>
      <c r="D907" s="206" t="s">
        <v>3220</v>
      </c>
      <c r="E907" s="18" t="s">
        <v>19</v>
      </c>
      <c r="F907" s="207">
        <v>0.11</v>
      </c>
      <c r="H907" s="33"/>
    </row>
    <row r="908" spans="2:8" s="1" customFormat="1" ht="16.899999999999999" customHeight="1">
      <c r="B908" s="33"/>
      <c r="C908" s="206" t="s">
        <v>19</v>
      </c>
      <c r="D908" s="206" t="s">
        <v>3221</v>
      </c>
      <c r="E908" s="18" t="s">
        <v>19</v>
      </c>
      <c r="F908" s="207">
        <v>0.188</v>
      </c>
      <c r="H908" s="33"/>
    </row>
    <row r="909" spans="2:8" s="1" customFormat="1" ht="16.899999999999999" customHeight="1">
      <c r="B909" s="33"/>
      <c r="C909" s="206" t="s">
        <v>19</v>
      </c>
      <c r="D909" s="206" t="s">
        <v>3222</v>
      </c>
      <c r="E909" s="18" t="s">
        <v>19</v>
      </c>
      <c r="F909" s="207">
        <v>3.9E-2</v>
      </c>
      <c r="H909" s="33"/>
    </row>
    <row r="910" spans="2:8" s="1" customFormat="1" ht="16.899999999999999" customHeight="1">
      <c r="B910" s="33"/>
      <c r="C910" s="206" t="s">
        <v>19</v>
      </c>
      <c r="D910" s="206" t="s">
        <v>3223</v>
      </c>
      <c r="E910" s="18" t="s">
        <v>19</v>
      </c>
      <c r="F910" s="207">
        <v>0</v>
      </c>
      <c r="H910" s="33"/>
    </row>
    <row r="911" spans="2:8" s="1" customFormat="1" ht="16.899999999999999" customHeight="1">
      <c r="B911" s="33"/>
      <c r="C911" s="206" t="s">
        <v>19</v>
      </c>
      <c r="D911" s="206" t="s">
        <v>3178</v>
      </c>
      <c r="E911" s="18" t="s">
        <v>19</v>
      </c>
      <c r="F911" s="207">
        <v>5.5E-2</v>
      </c>
      <c r="H911" s="33"/>
    </row>
    <row r="912" spans="2:8" s="1" customFormat="1" ht="16.899999999999999" customHeight="1">
      <c r="B912" s="33"/>
      <c r="C912" s="206" t="s">
        <v>3106</v>
      </c>
      <c r="D912" s="206" t="s">
        <v>235</v>
      </c>
      <c r="E912" s="18" t="s">
        <v>19</v>
      </c>
      <c r="F912" s="207">
        <v>6.9489999999999998</v>
      </c>
      <c r="H912" s="33"/>
    </row>
    <row r="913" spans="2:8" s="1" customFormat="1" ht="16.899999999999999" customHeight="1">
      <c r="B913" s="33"/>
      <c r="C913" s="208" t="s">
        <v>3906</v>
      </c>
      <c r="H913" s="33"/>
    </row>
    <row r="914" spans="2:8" s="1" customFormat="1" ht="16.899999999999999" customHeight="1">
      <c r="B914" s="33"/>
      <c r="C914" s="206" t="s">
        <v>399</v>
      </c>
      <c r="D914" s="206" t="s">
        <v>400</v>
      </c>
      <c r="E914" s="18" t="s">
        <v>147</v>
      </c>
      <c r="F914" s="207">
        <v>6.9489999999999998</v>
      </c>
      <c r="H914" s="33"/>
    </row>
    <row r="915" spans="2:8" s="1" customFormat="1" ht="16.899999999999999" customHeight="1">
      <c r="B915" s="33"/>
      <c r="C915" s="206" t="s">
        <v>3274</v>
      </c>
      <c r="D915" s="206" t="s">
        <v>3275</v>
      </c>
      <c r="E915" s="18" t="s">
        <v>181</v>
      </c>
      <c r="F915" s="207">
        <v>17.024999999999999</v>
      </c>
      <c r="H915" s="33"/>
    </row>
    <row r="916" spans="2:8" s="1" customFormat="1" ht="16.899999999999999" customHeight="1">
      <c r="B916" s="33"/>
      <c r="C916" s="202" t="s">
        <v>3109</v>
      </c>
      <c r="D916" s="203" t="s">
        <v>3110</v>
      </c>
      <c r="E916" s="204" t="s">
        <v>181</v>
      </c>
      <c r="F916" s="205">
        <v>17.024999999999999</v>
      </c>
      <c r="H916" s="33"/>
    </row>
    <row r="917" spans="2:8" s="1" customFormat="1" ht="16.899999999999999" customHeight="1">
      <c r="B917" s="33"/>
      <c r="C917" s="206" t="s">
        <v>19</v>
      </c>
      <c r="D917" s="206" t="s">
        <v>3271</v>
      </c>
      <c r="E917" s="18" t="s">
        <v>19</v>
      </c>
      <c r="F917" s="207">
        <v>17.024999999999999</v>
      </c>
      <c r="H917" s="33"/>
    </row>
    <row r="918" spans="2:8" s="1" customFormat="1" ht="16.899999999999999" customHeight="1">
      <c r="B918" s="33"/>
      <c r="C918" s="206" t="s">
        <v>3109</v>
      </c>
      <c r="D918" s="206" t="s">
        <v>235</v>
      </c>
      <c r="E918" s="18" t="s">
        <v>19</v>
      </c>
      <c r="F918" s="207">
        <v>17.024999999999999</v>
      </c>
      <c r="H918" s="33"/>
    </row>
    <row r="919" spans="2:8" s="1" customFormat="1" ht="16.899999999999999" customHeight="1">
      <c r="B919" s="33"/>
      <c r="C919" s="208" t="s">
        <v>3906</v>
      </c>
      <c r="H919" s="33"/>
    </row>
    <row r="920" spans="2:8" s="1" customFormat="1" ht="16.899999999999999" customHeight="1">
      <c r="B920" s="33"/>
      <c r="C920" s="206" t="s">
        <v>3274</v>
      </c>
      <c r="D920" s="206" t="s">
        <v>3275</v>
      </c>
      <c r="E920" s="18" t="s">
        <v>181</v>
      </c>
      <c r="F920" s="207">
        <v>17.024999999999999</v>
      </c>
      <c r="H920" s="33"/>
    </row>
    <row r="921" spans="2:8" s="1" customFormat="1" ht="16.899999999999999" customHeight="1">
      <c r="B921" s="33"/>
      <c r="C921" s="206" t="s">
        <v>463</v>
      </c>
      <c r="D921" s="206" t="s">
        <v>464</v>
      </c>
      <c r="E921" s="18" t="s">
        <v>181</v>
      </c>
      <c r="F921" s="207">
        <v>17.024999999999999</v>
      </c>
      <c r="H921" s="33"/>
    </row>
    <row r="922" spans="2:8" s="1" customFormat="1" ht="16.899999999999999" customHeight="1">
      <c r="B922" s="33"/>
      <c r="C922" s="206" t="s">
        <v>469</v>
      </c>
      <c r="D922" s="206" t="s">
        <v>470</v>
      </c>
      <c r="E922" s="18" t="s">
        <v>181</v>
      </c>
      <c r="F922" s="207">
        <v>323.47500000000002</v>
      </c>
      <c r="H922" s="33"/>
    </row>
    <row r="923" spans="2:8" s="1" customFormat="1" ht="16.899999999999999" customHeight="1">
      <c r="B923" s="33"/>
      <c r="C923" s="202" t="s">
        <v>1106</v>
      </c>
      <c r="D923" s="203" t="s">
        <v>1106</v>
      </c>
      <c r="E923" s="204" t="s">
        <v>147</v>
      </c>
      <c r="F923" s="205">
        <v>8.3979999999999997</v>
      </c>
      <c r="H923" s="33"/>
    </row>
    <row r="924" spans="2:8" s="1" customFormat="1" ht="16.899999999999999" customHeight="1">
      <c r="B924" s="33"/>
      <c r="C924" s="206" t="s">
        <v>19</v>
      </c>
      <c r="D924" s="206" t="s">
        <v>2858</v>
      </c>
      <c r="E924" s="18" t="s">
        <v>19</v>
      </c>
      <c r="F924" s="207">
        <v>0</v>
      </c>
      <c r="H924" s="33"/>
    </row>
    <row r="925" spans="2:8" s="1" customFormat="1" ht="16.899999999999999" customHeight="1">
      <c r="B925" s="33"/>
      <c r="C925" s="206" t="s">
        <v>19</v>
      </c>
      <c r="D925" s="206" t="s">
        <v>3169</v>
      </c>
      <c r="E925" s="18" t="s">
        <v>19</v>
      </c>
      <c r="F925" s="207">
        <v>0</v>
      </c>
      <c r="H925" s="33"/>
    </row>
    <row r="926" spans="2:8" s="1" customFormat="1" ht="16.899999999999999" customHeight="1">
      <c r="B926" s="33"/>
      <c r="C926" s="206" t="s">
        <v>19</v>
      </c>
      <c r="D926" s="206" t="s">
        <v>3170</v>
      </c>
      <c r="E926" s="18" t="s">
        <v>19</v>
      </c>
      <c r="F926" s="207">
        <v>8.3979999999999997</v>
      </c>
      <c r="H926" s="33"/>
    </row>
    <row r="927" spans="2:8" s="1" customFormat="1" ht="16.899999999999999" customHeight="1">
      <c r="B927" s="33"/>
      <c r="C927" s="206" t="s">
        <v>1106</v>
      </c>
      <c r="D927" s="206" t="s">
        <v>235</v>
      </c>
      <c r="E927" s="18" t="s">
        <v>19</v>
      </c>
      <c r="F927" s="207">
        <v>8.3979999999999997</v>
      </c>
      <c r="H927" s="33"/>
    </row>
    <row r="928" spans="2:8" s="1" customFormat="1" ht="16.899999999999999" customHeight="1">
      <c r="B928" s="33"/>
      <c r="C928" s="202" t="s">
        <v>3112</v>
      </c>
      <c r="D928" s="203" t="s">
        <v>3112</v>
      </c>
      <c r="E928" s="204" t="s">
        <v>161</v>
      </c>
      <c r="F928" s="205">
        <v>645.95699999999999</v>
      </c>
      <c r="H928" s="33"/>
    </row>
    <row r="929" spans="2:8" s="1" customFormat="1" ht="16.899999999999999" customHeight="1">
      <c r="B929" s="33"/>
      <c r="C929" s="206" t="s">
        <v>19</v>
      </c>
      <c r="D929" s="206" t="s">
        <v>3211</v>
      </c>
      <c r="E929" s="18" t="s">
        <v>19</v>
      </c>
      <c r="F929" s="207">
        <v>0</v>
      </c>
      <c r="H929" s="33"/>
    </row>
    <row r="930" spans="2:8" s="1" customFormat="1" ht="16.899999999999999" customHeight="1">
      <c r="B930" s="33"/>
      <c r="C930" s="206" t="s">
        <v>19</v>
      </c>
      <c r="D930" s="206" t="s">
        <v>3267</v>
      </c>
      <c r="E930" s="18" t="s">
        <v>19</v>
      </c>
      <c r="F930" s="207">
        <v>581.33000000000004</v>
      </c>
      <c r="H930" s="33"/>
    </row>
    <row r="931" spans="2:8" s="1" customFormat="1" ht="16.899999999999999" customHeight="1">
      <c r="B931" s="33"/>
      <c r="C931" s="206" t="s">
        <v>19</v>
      </c>
      <c r="D931" s="206" t="s">
        <v>3268</v>
      </c>
      <c r="E931" s="18" t="s">
        <v>19</v>
      </c>
      <c r="F931" s="207">
        <v>64.626999999999995</v>
      </c>
      <c r="H931" s="33"/>
    </row>
    <row r="932" spans="2:8" s="1" customFormat="1" ht="16.899999999999999" customHeight="1">
      <c r="B932" s="33"/>
      <c r="C932" s="206" t="s">
        <v>3112</v>
      </c>
      <c r="D932" s="206" t="s">
        <v>235</v>
      </c>
      <c r="E932" s="18" t="s">
        <v>19</v>
      </c>
      <c r="F932" s="207">
        <v>645.95699999999999</v>
      </c>
      <c r="H932" s="33"/>
    </row>
    <row r="933" spans="2:8" s="1" customFormat="1" ht="16.899999999999999" customHeight="1">
      <c r="B933" s="33"/>
      <c r="C933" s="208" t="s">
        <v>3906</v>
      </c>
      <c r="H933" s="33"/>
    </row>
    <row r="934" spans="2:8" s="1" customFormat="1" ht="16.899999999999999" customHeight="1">
      <c r="B934" s="33"/>
      <c r="C934" s="206" t="s">
        <v>3288</v>
      </c>
      <c r="D934" s="206" t="s">
        <v>3289</v>
      </c>
      <c r="E934" s="18" t="s">
        <v>161</v>
      </c>
      <c r="F934" s="207">
        <v>645.95699999999999</v>
      </c>
      <c r="H934" s="33"/>
    </row>
    <row r="935" spans="2:8" s="1" customFormat="1" ht="16.899999999999999" customHeight="1">
      <c r="B935" s="33"/>
      <c r="C935" s="206" t="s">
        <v>454</v>
      </c>
      <c r="D935" s="206" t="s">
        <v>455</v>
      </c>
      <c r="E935" s="18" t="s">
        <v>181</v>
      </c>
      <c r="F935" s="207">
        <v>0.64600000000000002</v>
      </c>
      <c r="H935" s="33"/>
    </row>
    <row r="936" spans="2:8" s="1" customFormat="1" ht="16.899999999999999" customHeight="1">
      <c r="B936" s="33"/>
      <c r="C936" s="202" t="s">
        <v>3114</v>
      </c>
      <c r="D936" s="203" t="s">
        <v>3115</v>
      </c>
      <c r="E936" s="204" t="s">
        <v>147</v>
      </c>
      <c r="F936" s="205">
        <v>25.823</v>
      </c>
      <c r="H936" s="33"/>
    </row>
    <row r="937" spans="2:8" s="1" customFormat="1" ht="16.899999999999999" customHeight="1">
      <c r="B937" s="33"/>
      <c r="C937" s="206" t="s">
        <v>19</v>
      </c>
      <c r="D937" s="206" t="s">
        <v>3140</v>
      </c>
      <c r="E937" s="18" t="s">
        <v>19</v>
      </c>
      <c r="F937" s="207">
        <v>0</v>
      </c>
      <c r="H937" s="33"/>
    </row>
    <row r="938" spans="2:8" s="1" customFormat="1" ht="16.899999999999999" customHeight="1">
      <c r="B938" s="33"/>
      <c r="C938" s="206" t="s">
        <v>19</v>
      </c>
      <c r="D938" s="206" t="s">
        <v>3141</v>
      </c>
      <c r="E938" s="18" t="s">
        <v>19</v>
      </c>
      <c r="F938" s="207">
        <v>25.823</v>
      </c>
      <c r="H938" s="33"/>
    </row>
    <row r="939" spans="2:8" s="1" customFormat="1" ht="16.899999999999999" customHeight="1">
      <c r="B939" s="33"/>
      <c r="C939" s="206" t="s">
        <v>3114</v>
      </c>
      <c r="D939" s="206" t="s">
        <v>235</v>
      </c>
      <c r="E939" s="18" t="s">
        <v>19</v>
      </c>
      <c r="F939" s="207">
        <v>25.823</v>
      </c>
      <c r="H939" s="33"/>
    </row>
    <row r="940" spans="2:8" s="1" customFormat="1" ht="16.899999999999999" customHeight="1">
      <c r="B940" s="33"/>
      <c r="C940" s="208" t="s">
        <v>3906</v>
      </c>
      <c r="H940" s="33"/>
    </row>
    <row r="941" spans="2:8" s="1" customFormat="1" ht="16.899999999999999" customHeight="1">
      <c r="B941" s="33"/>
      <c r="C941" s="206" t="s">
        <v>3161</v>
      </c>
      <c r="D941" s="206" t="s">
        <v>3162</v>
      </c>
      <c r="E941" s="18" t="s">
        <v>147</v>
      </c>
      <c r="F941" s="207">
        <v>25.823</v>
      </c>
      <c r="H941" s="33"/>
    </row>
    <row r="942" spans="2:8" s="1" customFormat="1" ht="16.899999999999999" customHeight="1">
      <c r="B942" s="33"/>
      <c r="C942" s="206" t="s">
        <v>3133</v>
      </c>
      <c r="D942" s="206" t="s">
        <v>3134</v>
      </c>
      <c r="E942" s="18" t="s">
        <v>147</v>
      </c>
      <c r="F942" s="207">
        <v>8.6080000000000005</v>
      </c>
      <c r="H942" s="33"/>
    </row>
    <row r="943" spans="2:8" s="1" customFormat="1" ht="16.899999999999999" customHeight="1">
      <c r="B943" s="33"/>
      <c r="C943" s="206" t="s">
        <v>3142</v>
      </c>
      <c r="D943" s="206" t="s">
        <v>3143</v>
      </c>
      <c r="E943" s="18" t="s">
        <v>147</v>
      </c>
      <c r="F943" s="207">
        <v>17.215</v>
      </c>
      <c r="H943" s="33"/>
    </row>
    <row r="944" spans="2:8" s="1" customFormat="1" ht="16.899999999999999" customHeight="1">
      <c r="B944" s="33"/>
      <c r="C944" s="206" t="s">
        <v>3148</v>
      </c>
      <c r="D944" s="206" t="s">
        <v>3149</v>
      </c>
      <c r="E944" s="18" t="s">
        <v>147</v>
      </c>
      <c r="F944" s="207">
        <v>51.646000000000001</v>
      </c>
      <c r="H944" s="33"/>
    </row>
    <row r="945" spans="2:8" s="1" customFormat="1" ht="16.899999999999999" customHeight="1">
      <c r="B945" s="33"/>
      <c r="C945" s="206" t="s">
        <v>3156</v>
      </c>
      <c r="D945" s="206" t="s">
        <v>3157</v>
      </c>
      <c r="E945" s="18" t="s">
        <v>147</v>
      </c>
      <c r="F945" s="207">
        <v>25.823</v>
      </c>
      <c r="H945" s="33"/>
    </row>
    <row r="946" spans="2:8" s="1" customFormat="1" ht="16.899999999999999" customHeight="1">
      <c r="B946" s="33"/>
      <c r="C946" s="202" t="s">
        <v>2838</v>
      </c>
      <c r="D946" s="203" t="s">
        <v>2839</v>
      </c>
      <c r="E946" s="204" t="s">
        <v>151</v>
      </c>
      <c r="F946" s="205">
        <v>21.85</v>
      </c>
      <c r="H946" s="33"/>
    </row>
    <row r="947" spans="2:8" s="1" customFormat="1" ht="16.899999999999999" customHeight="1">
      <c r="B947" s="33"/>
      <c r="C947" s="206" t="s">
        <v>19</v>
      </c>
      <c r="D947" s="206" t="s">
        <v>3169</v>
      </c>
      <c r="E947" s="18" t="s">
        <v>19</v>
      </c>
      <c r="F947" s="207">
        <v>0</v>
      </c>
      <c r="H947" s="33"/>
    </row>
    <row r="948" spans="2:8" s="1" customFormat="1" ht="16.899999999999999" customHeight="1">
      <c r="B948" s="33"/>
      <c r="C948" s="206" t="s">
        <v>19</v>
      </c>
      <c r="D948" s="206" t="s">
        <v>3203</v>
      </c>
      <c r="E948" s="18" t="s">
        <v>19</v>
      </c>
      <c r="F948" s="207">
        <v>21.85</v>
      </c>
      <c r="H948" s="33"/>
    </row>
    <row r="949" spans="2:8" s="1" customFormat="1" ht="16.899999999999999" customHeight="1">
      <c r="B949" s="33"/>
      <c r="C949" s="206" t="s">
        <v>2838</v>
      </c>
      <c r="D949" s="206" t="s">
        <v>235</v>
      </c>
      <c r="E949" s="18" t="s">
        <v>19</v>
      </c>
      <c r="F949" s="207">
        <v>21.85</v>
      </c>
      <c r="H949" s="33"/>
    </row>
    <row r="950" spans="2:8" s="1" customFormat="1" ht="16.899999999999999" customHeight="1">
      <c r="B950" s="33"/>
      <c r="C950" s="208" t="s">
        <v>3906</v>
      </c>
      <c r="H950" s="33"/>
    </row>
    <row r="951" spans="2:8" s="1" customFormat="1" ht="16.899999999999999" customHeight="1">
      <c r="B951" s="33"/>
      <c r="C951" s="206" t="s">
        <v>1322</v>
      </c>
      <c r="D951" s="206" t="s">
        <v>1323</v>
      </c>
      <c r="E951" s="18" t="s">
        <v>151</v>
      </c>
      <c r="F951" s="207">
        <v>21.85</v>
      </c>
      <c r="H951" s="33"/>
    </row>
    <row r="952" spans="2:8" s="1" customFormat="1" ht="16.899999999999999" customHeight="1">
      <c r="B952" s="33"/>
      <c r="C952" s="206" t="s">
        <v>1329</v>
      </c>
      <c r="D952" s="206" t="s">
        <v>1330</v>
      </c>
      <c r="E952" s="18" t="s">
        <v>151</v>
      </c>
      <c r="F952" s="207">
        <v>655.5</v>
      </c>
      <c r="H952" s="33"/>
    </row>
    <row r="953" spans="2:8" s="1" customFormat="1" ht="16.899999999999999" customHeight="1">
      <c r="B953" s="33"/>
      <c r="C953" s="206" t="s">
        <v>1336</v>
      </c>
      <c r="D953" s="206" t="s">
        <v>1337</v>
      </c>
      <c r="E953" s="18" t="s">
        <v>151</v>
      </c>
      <c r="F953" s="207">
        <v>21.85</v>
      </c>
      <c r="H953" s="33"/>
    </row>
    <row r="954" spans="2:8" s="1" customFormat="1" ht="16.899999999999999" customHeight="1">
      <c r="B954" s="33"/>
      <c r="C954" s="202" t="s">
        <v>179</v>
      </c>
      <c r="D954" s="203" t="s">
        <v>180</v>
      </c>
      <c r="E954" s="204" t="s">
        <v>181</v>
      </c>
      <c r="F954" s="205">
        <v>0.64600000000000002</v>
      </c>
      <c r="H954" s="33"/>
    </row>
    <row r="955" spans="2:8" s="1" customFormat="1" ht="16.899999999999999" customHeight="1">
      <c r="B955" s="33"/>
      <c r="C955" s="206" t="s">
        <v>19</v>
      </c>
      <c r="D955" s="206" t="s">
        <v>3262</v>
      </c>
      <c r="E955" s="18" t="s">
        <v>19</v>
      </c>
      <c r="F955" s="207">
        <v>0</v>
      </c>
      <c r="H955" s="33"/>
    </row>
    <row r="956" spans="2:8" s="1" customFormat="1" ht="16.899999999999999" customHeight="1">
      <c r="B956" s="33"/>
      <c r="C956" s="206" t="s">
        <v>19</v>
      </c>
      <c r="D956" s="206" t="s">
        <v>3263</v>
      </c>
      <c r="E956" s="18" t="s">
        <v>19</v>
      </c>
      <c r="F956" s="207">
        <v>0.64600000000000002</v>
      </c>
      <c r="H956" s="33"/>
    </row>
    <row r="957" spans="2:8" s="1" customFormat="1" ht="16.899999999999999" customHeight="1">
      <c r="B957" s="33"/>
      <c r="C957" s="206" t="s">
        <v>179</v>
      </c>
      <c r="D957" s="206" t="s">
        <v>235</v>
      </c>
      <c r="E957" s="18" t="s">
        <v>19</v>
      </c>
      <c r="F957" s="207">
        <v>0.64600000000000002</v>
      </c>
      <c r="H957" s="33"/>
    </row>
    <row r="958" spans="2:8" s="1" customFormat="1" ht="16.899999999999999" customHeight="1">
      <c r="B958" s="33"/>
      <c r="C958" s="208" t="s">
        <v>3906</v>
      </c>
      <c r="H958" s="33"/>
    </row>
    <row r="959" spans="2:8" s="1" customFormat="1" ht="16.899999999999999" customHeight="1">
      <c r="B959" s="33"/>
      <c r="C959" s="206" t="s">
        <v>454</v>
      </c>
      <c r="D959" s="206" t="s">
        <v>455</v>
      </c>
      <c r="E959" s="18" t="s">
        <v>181</v>
      </c>
      <c r="F959" s="207">
        <v>0.64600000000000002</v>
      </c>
      <c r="H959" s="33"/>
    </row>
    <row r="960" spans="2:8" s="1" customFormat="1" ht="16.899999999999999" customHeight="1">
      <c r="B960" s="33"/>
      <c r="C960" s="206" t="s">
        <v>446</v>
      </c>
      <c r="D960" s="206" t="s">
        <v>447</v>
      </c>
      <c r="E960" s="18" t="s">
        <v>161</v>
      </c>
      <c r="F960" s="207">
        <v>646</v>
      </c>
      <c r="H960" s="33"/>
    </row>
    <row r="961" spans="2:8" s="1" customFormat="1" ht="16.899999999999999" customHeight="1">
      <c r="B961" s="33"/>
      <c r="C961" s="206" t="s">
        <v>505</v>
      </c>
      <c r="D961" s="206" t="s">
        <v>506</v>
      </c>
      <c r="E961" s="18" t="s">
        <v>181</v>
      </c>
      <c r="F961" s="207">
        <v>0.64600000000000002</v>
      </c>
      <c r="H961" s="33"/>
    </row>
    <row r="962" spans="2:8" s="1" customFormat="1" ht="16.899999999999999" customHeight="1">
      <c r="B962" s="33"/>
      <c r="C962" s="202" t="s">
        <v>3119</v>
      </c>
      <c r="D962" s="203" t="s">
        <v>3119</v>
      </c>
      <c r="E962" s="204" t="s">
        <v>161</v>
      </c>
      <c r="F962" s="205">
        <v>16</v>
      </c>
      <c r="H962" s="33"/>
    </row>
    <row r="963" spans="2:8" s="1" customFormat="1" ht="16.899999999999999" customHeight="1">
      <c r="B963" s="33"/>
      <c r="C963" s="206" t="s">
        <v>19</v>
      </c>
      <c r="D963" s="206" t="s">
        <v>3184</v>
      </c>
      <c r="E963" s="18" t="s">
        <v>19</v>
      </c>
      <c r="F963" s="207">
        <v>0</v>
      </c>
      <c r="H963" s="33"/>
    </row>
    <row r="964" spans="2:8" s="1" customFormat="1" ht="16.899999999999999" customHeight="1">
      <c r="B964" s="33"/>
      <c r="C964" s="206" t="s">
        <v>19</v>
      </c>
      <c r="D964" s="206" t="s">
        <v>3185</v>
      </c>
      <c r="E964" s="18" t="s">
        <v>19</v>
      </c>
      <c r="F964" s="207">
        <v>16</v>
      </c>
      <c r="H964" s="33"/>
    </row>
    <row r="965" spans="2:8" s="1" customFormat="1" ht="16.899999999999999" customHeight="1">
      <c r="B965" s="33"/>
      <c r="C965" s="206" t="s">
        <v>3119</v>
      </c>
      <c r="D965" s="206" t="s">
        <v>235</v>
      </c>
      <c r="E965" s="18" t="s">
        <v>19</v>
      </c>
      <c r="F965" s="207">
        <v>16</v>
      </c>
      <c r="H965" s="33"/>
    </row>
    <row r="966" spans="2:8" s="1" customFormat="1" ht="16.899999999999999" customHeight="1">
      <c r="B966" s="33"/>
      <c r="C966" s="208" t="s">
        <v>3906</v>
      </c>
      <c r="H966" s="33"/>
    </row>
    <row r="967" spans="2:8" s="1" customFormat="1" ht="16.899999999999999" customHeight="1">
      <c r="B967" s="33"/>
      <c r="C967" s="206" t="s">
        <v>3283</v>
      </c>
      <c r="D967" s="206" t="s">
        <v>3284</v>
      </c>
      <c r="E967" s="18" t="s">
        <v>161</v>
      </c>
      <c r="F967" s="207">
        <v>16</v>
      </c>
      <c r="H967" s="33"/>
    </row>
    <row r="968" spans="2:8" s="1" customFormat="1" ht="16.899999999999999" customHeight="1">
      <c r="B968" s="33"/>
      <c r="C968" s="206" t="s">
        <v>2121</v>
      </c>
      <c r="D968" s="206" t="s">
        <v>2122</v>
      </c>
      <c r="E968" s="18" t="s">
        <v>161</v>
      </c>
      <c r="F968" s="207">
        <v>16</v>
      </c>
      <c r="H968" s="33"/>
    </row>
    <row r="969" spans="2:8" s="1" customFormat="1" ht="26.45" customHeight="1">
      <c r="B969" s="33"/>
      <c r="C969" s="201" t="s">
        <v>3920</v>
      </c>
      <c r="D969" s="201" t="s">
        <v>137</v>
      </c>
      <c r="H969" s="33"/>
    </row>
    <row r="970" spans="2:8" s="1" customFormat="1" ht="16.899999999999999" customHeight="1">
      <c r="B970" s="33"/>
      <c r="C970" s="202" t="s">
        <v>3298</v>
      </c>
      <c r="D970" s="203" t="s">
        <v>3298</v>
      </c>
      <c r="E970" s="204" t="s">
        <v>147</v>
      </c>
      <c r="F970" s="205">
        <v>5348.27</v>
      </c>
      <c r="H970" s="33"/>
    </row>
    <row r="971" spans="2:8" s="1" customFormat="1" ht="16.899999999999999" customHeight="1">
      <c r="B971" s="33"/>
      <c r="C971" s="206" t="s">
        <v>19</v>
      </c>
      <c r="D971" s="206" t="s">
        <v>3315</v>
      </c>
      <c r="E971" s="18" t="s">
        <v>19</v>
      </c>
      <c r="F971" s="207">
        <v>0</v>
      </c>
      <c r="H971" s="33"/>
    </row>
    <row r="972" spans="2:8" s="1" customFormat="1" ht="16.899999999999999" customHeight="1">
      <c r="B972" s="33"/>
      <c r="C972" s="206" t="s">
        <v>19</v>
      </c>
      <c r="D972" s="206" t="s">
        <v>3300</v>
      </c>
      <c r="E972" s="18" t="s">
        <v>19</v>
      </c>
      <c r="F972" s="207">
        <v>5348.27</v>
      </c>
      <c r="H972" s="33"/>
    </row>
    <row r="973" spans="2:8" s="1" customFormat="1" ht="16.899999999999999" customHeight="1">
      <c r="B973" s="33"/>
      <c r="C973" s="206" t="s">
        <v>3298</v>
      </c>
      <c r="D973" s="206" t="s">
        <v>235</v>
      </c>
      <c r="E973" s="18" t="s">
        <v>19</v>
      </c>
      <c r="F973" s="207">
        <v>5348.27</v>
      </c>
      <c r="H973" s="33"/>
    </row>
    <row r="974" spans="2:8" s="1" customFormat="1" ht="16.899999999999999" customHeight="1">
      <c r="B974" s="33"/>
      <c r="C974" s="208" t="s">
        <v>3906</v>
      </c>
      <c r="H974" s="33"/>
    </row>
    <row r="975" spans="2:8" s="1" customFormat="1" ht="16.899999999999999" customHeight="1">
      <c r="B975" s="33"/>
      <c r="C975" s="206" t="s">
        <v>327</v>
      </c>
      <c r="D975" s="206" t="s">
        <v>328</v>
      </c>
      <c r="E975" s="18" t="s">
        <v>147</v>
      </c>
      <c r="F975" s="207">
        <v>5348.27</v>
      </c>
      <c r="H975" s="33"/>
    </row>
    <row r="976" spans="2:8" s="1" customFormat="1" ht="16.899999999999999" customHeight="1">
      <c r="B976" s="33"/>
      <c r="C976" s="206" t="s">
        <v>340</v>
      </c>
      <c r="D976" s="206" t="s">
        <v>341</v>
      </c>
      <c r="E976" s="18" t="s">
        <v>147</v>
      </c>
      <c r="F976" s="207">
        <v>42786.16</v>
      </c>
      <c r="H976" s="33"/>
    </row>
    <row r="977" spans="2:8" s="1" customFormat="1" ht="16.899999999999999" customHeight="1">
      <c r="B977" s="33"/>
      <c r="C977" s="206" t="s">
        <v>3320</v>
      </c>
      <c r="D977" s="206" t="s">
        <v>3321</v>
      </c>
      <c r="E977" s="18" t="s">
        <v>147</v>
      </c>
      <c r="F977" s="207">
        <v>5348.27</v>
      </c>
      <c r="H977" s="33"/>
    </row>
    <row r="978" spans="2:8" s="1" customFormat="1" ht="16.899999999999999" customHeight="1">
      <c r="B978" s="33"/>
      <c r="C978" s="206" t="s">
        <v>3326</v>
      </c>
      <c r="D978" s="206" t="s">
        <v>3327</v>
      </c>
      <c r="E978" s="18" t="s">
        <v>147</v>
      </c>
      <c r="F978" s="207">
        <v>5348.27</v>
      </c>
      <c r="H978" s="33"/>
    </row>
    <row r="979" spans="2:8" s="1" customFormat="1" ht="16.899999999999999" customHeight="1">
      <c r="B979" s="33"/>
      <c r="C979" s="206" t="s">
        <v>355</v>
      </c>
      <c r="D979" s="206" t="s">
        <v>356</v>
      </c>
      <c r="E979" s="18" t="s">
        <v>181</v>
      </c>
      <c r="F979" s="207">
        <v>10161.713</v>
      </c>
      <c r="H979" s="33"/>
    </row>
    <row r="980" spans="2:8" s="1" customFormat="1" ht="16.899999999999999" customHeight="1">
      <c r="B980" s="33"/>
      <c r="C980" s="206" t="s">
        <v>3334</v>
      </c>
      <c r="D980" s="206" t="s">
        <v>3335</v>
      </c>
      <c r="E980" s="18" t="s">
        <v>147</v>
      </c>
      <c r="F980" s="207">
        <v>5348.27</v>
      </c>
      <c r="H980" s="33"/>
    </row>
    <row r="981" spans="2:8" s="1" customFormat="1" ht="16.899999999999999" customHeight="1">
      <c r="B981" s="33"/>
      <c r="C981" s="202" t="s">
        <v>3300</v>
      </c>
      <c r="D981" s="203" t="s">
        <v>3300</v>
      </c>
      <c r="E981" s="204" t="s">
        <v>147</v>
      </c>
      <c r="F981" s="205">
        <v>5348.27</v>
      </c>
      <c r="H981" s="33"/>
    </row>
    <row r="982" spans="2:8" s="1" customFormat="1" ht="16.899999999999999" customHeight="1">
      <c r="B982" s="33"/>
      <c r="C982" s="206" t="s">
        <v>19</v>
      </c>
      <c r="D982" s="206" t="s">
        <v>3308</v>
      </c>
      <c r="E982" s="18" t="s">
        <v>19</v>
      </c>
      <c r="F982" s="207">
        <v>0</v>
      </c>
      <c r="H982" s="33"/>
    </row>
    <row r="983" spans="2:8" s="1" customFormat="1" ht="16.899999999999999" customHeight="1">
      <c r="B983" s="33"/>
      <c r="C983" s="206" t="s">
        <v>19</v>
      </c>
      <c r="D983" s="206" t="s">
        <v>3309</v>
      </c>
      <c r="E983" s="18" t="s">
        <v>19</v>
      </c>
      <c r="F983" s="207">
        <v>0</v>
      </c>
      <c r="H983" s="33"/>
    </row>
    <row r="984" spans="2:8" s="1" customFormat="1" ht="16.899999999999999" customHeight="1">
      <c r="B984" s="33"/>
      <c r="C984" s="206" t="s">
        <v>19</v>
      </c>
      <c r="D984" s="206" t="s">
        <v>3310</v>
      </c>
      <c r="E984" s="18" t="s">
        <v>19</v>
      </c>
      <c r="F984" s="207">
        <v>1547.8320000000001</v>
      </c>
      <c r="H984" s="33"/>
    </row>
    <row r="985" spans="2:8" s="1" customFormat="1" ht="16.899999999999999" customHeight="1">
      <c r="B985" s="33"/>
      <c r="C985" s="206" t="s">
        <v>19</v>
      </c>
      <c r="D985" s="206" t="s">
        <v>3311</v>
      </c>
      <c r="E985" s="18" t="s">
        <v>19</v>
      </c>
      <c r="F985" s="207">
        <v>44.274999999999999</v>
      </c>
      <c r="H985" s="33"/>
    </row>
    <row r="986" spans="2:8" s="1" customFormat="1" ht="16.899999999999999" customHeight="1">
      <c r="B986" s="33"/>
      <c r="C986" s="206" t="s">
        <v>19</v>
      </c>
      <c r="D986" s="206" t="s">
        <v>3312</v>
      </c>
      <c r="E986" s="18" t="s">
        <v>19</v>
      </c>
      <c r="F986" s="207">
        <v>0</v>
      </c>
      <c r="H986" s="33"/>
    </row>
    <row r="987" spans="2:8" s="1" customFormat="1" ht="16.899999999999999" customHeight="1">
      <c r="B987" s="33"/>
      <c r="C987" s="206" t="s">
        <v>19</v>
      </c>
      <c r="D987" s="206" t="s">
        <v>3313</v>
      </c>
      <c r="E987" s="18" t="s">
        <v>19</v>
      </c>
      <c r="F987" s="207">
        <v>3756.163</v>
      </c>
      <c r="H987" s="33"/>
    </row>
    <row r="988" spans="2:8" s="1" customFormat="1" ht="16.899999999999999" customHeight="1">
      <c r="B988" s="33"/>
      <c r="C988" s="206" t="s">
        <v>3300</v>
      </c>
      <c r="D988" s="206" t="s">
        <v>235</v>
      </c>
      <c r="E988" s="18" t="s">
        <v>19</v>
      </c>
      <c r="F988" s="207">
        <v>5348.27</v>
      </c>
      <c r="H988" s="33"/>
    </row>
    <row r="989" spans="2:8" s="1" customFormat="1" ht="16.899999999999999" customHeight="1">
      <c r="B989" s="33"/>
      <c r="C989" s="208" t="s">
        <v>3906</v>
      </c>
      <c r="H989" s="33"/>
    </row>
    <row r="990" spans="2:8" s="1" customFormat="1" ht="16.899999999999999" customHeight="1">
      <c r="B990" s="33"/>
      <c r="C990" s="206" t="s">
        <v>3302</v>
      </c>
      <c r="D990" s="206" t="s">
        <v>3303</v>
      </c>
      <c r="E990" s="18" t="s">
        <v>147</v>
      </c>
      <c r="F990" s="207">
        <v>5348.27</v>
      </c>
      <c r="H990" s="33"/>
    </row>
    <row r="991" spans="2:8" s="1" customFormat="1" ht="16.899999999999999" customHeight="1">
      <c r="B991" s="33"/>
      <c r="C991" s="206" t="s">
        <v>327</v>
      </c>
      <c r="D991" s="206" t="s">
        <v>328</v>
      </c>
      <c r="E991" s="18" t="s">
        <v>147</v>
      </c>
      <c r="F991" s="207">
        <v>5348.27</v>
      </c>
      <c r="H991" s="33"/>
    </row>
    <row r="992" spans="2:8" s="1" customFormat="1" ht="26.45" customHeight="1">
      <c r="B992" s="33"/>
      <c r="C992" s="201" t="s">
        <v>3921</v>
      </c>
      <c r="D992" s="201" t="s">
        <v>140</v>
      </c>
      <c r="H992" s="33"/>
    </row>
    <row r="993" spans="2:8" s="1" customFormat="1" ht="16.899999999999999" customHeight="1">
      <c r="B993" s="33"/>
      <c r="C993" s="202" t="s">
        <v>1100</v>
      </c>
      <c r="D993" s="203" t="s">
        <v>1101</v>
      </c>
      <c r="E993" s="204" t="s">
        <v>151</v>
      </c>
      <c r="F993" s="205">
        <v>22.64</v>
      </c>
      <c r="H993" s="33"/>
    </row>
    <row r="994" spans="2:8" s="1" customFormat="1" ht="16.899999999999999" customHeight="1">
      <c r="B994" s="33"/>
      <c r="C994" s="206" t="s">
        <v>19</v>
      </c>
      <c r="D994" s="206" t="s">
        <v>3509</v>
      </c>
      <c r="E994" s="18" t="s">
        <v>19</v>
      </c>
      <c r="F994" s="207">
        <v>0</v>
      </c>
      <c r="H994" s="33"/>
    </row>
    <row r="995" spans="2:8" s="1" customFormat="1" ht="16.899999999999999" customHeight="1">
      <c r="B995" s="33"/>
      <c r="C995" s="206" t="s">
        <v>19</v>
      </c>
      <c r="D995" s="206" t="s">
        <v>3514</v>
      </c>
      <c r="E995" s="18" t="s">
        <v>19</v>
      </c>
      <c r="F995" s="207">
        <v>11.19</v>
      </c>
      <c r="H995" s="33"/>
    </row>
    <row r="996" spans="2:8" s="1" customFormat="1" ht="16.899999999999999" customHeight="1">
      <c r="B996" s="33"/>
      <c r="C996" s="206" t="s">
        <v>19</v>
      </c>
      <c r="D996" s="206" t="s">
        <v>3515</v>
      </c>
      <c r="E996" s="18" t="s">
        <v>19</v>
      </c>
      <c r="F996" s="207">
        <v>6.8739999999999997</v>
      </c>
      <c r="H996" s="33"/>
    </row>
    <row r="997" spans="2:8" s="1" customFormat="1" ht="16.899999999999999" customHeight="1">
      <c r="B997" s="33"/>
      <c r="C997" s="206" t="s">
        <v>19</v>
      </c>
      <c r="D997" s="206" t="s">
        <v>3516</v>
      </c>
      <c r="E997" s="18" t="s">
        <v>19</v>
      </c>
      <c r="F997" s="207">
        <v>4.5759999999999996</v>
      </c>
      <c r="H997" s="33"/>
    </row>
    <row r="998" spans="2:8" s="1" customFormat="1" ht="16.899999999999999" customHeight="1">
      <c r="B998" s="33"/>
      <c r="C998" s="206" t="s">
        <v>1100</v>
      </c>
      <c r="D998" s="206" t="s">
        <v>235</v>
      </c>
      <c r="E998" s="18" t="s">
        <v>19</v>
      </c>
      <c r="F998" s="207">
        <v>22.64</v>
      </c>
      <c r="H998" s="33"/>
    </row>
    <row r="999" spans="2:8" s="1" customFormat="1" ht="16.899999999999999" customHeight="1">
      <c r="B999" s="33"/>
      <c r="C999" s="208" t="s">
        <v>3906</v>
      </c>
      <c r="H999" s="33"/>
    </row>
    <row r="1000" spans="2:8" s="1" customFormat="1" ht="16.899999999999999" customHeight="1">
      <c r="B1000" s="33"/>
      <c r="C1000" s="206" t="s">
        <v>1162</v>
      </c>
      <c r="D1000" s="206" t="s">
        <v>1163</v>
      </c>
      <c r="E1000" s="18" t="s">
        <v>151</v>
      </c>
      <c r="F1000" s="207">
        <v>22.64</v>
      </c>
      <c r="H1000" s="33"/>
    </row>
    <row r="1001" spans="2:8" s="1" customFormat="1" ht="16.899999999999999" customHeight="1">
      <c r="B1001" s="33"/>
      <c r="C1001" s="206" t="s">
        <v>1186</v>
      </c>
      <c r="D1001" s="206" t="s">
        <v>1187</v>
      </c>
      <c r="E1001" s="18" t="s">
        <v>151</v>
      </c>
      <c r="F1001" s="207">
        <v>22.64</v>
      </c>
      <c r="H1001" s="33"/>
    </row>
    <row r="1002" spans="2:8" s="1" customFormat="1" ht="16.899999999999999" customHeight="1">
      <c r="B1002" s="33"/>
      <c r="C1002" s="202" t="s">
        <v>156</v>
      </c>
      <c r="D1002" s="203" t="s">
        <v>156</v>
      </c>
      <c r="E1002" s="204" t="s">
        <v>157</v>
      </c>
      <c r="F1002" s="205">
        <v>14.3</v>
      </c>
      <c r="H1002" s="33"/>
    </row>
    <row r="1003" spans="2:8" s="1" customFormat="1" ht="16.899999999999999" customHeight="1">
      <c r="B1003" s="33"/>
      <c r="C1003" s="202" t="s">
        <v>1106</v>
      </c>
      <c r="D1003" s="203" t="s">
        <v>1107</v>
      </c>
      <c r="E1003" s="204" t="s">
        <v>147</v>
      </c>
      <c r="F1003" s="205">
        <v>4.718</v>
      </c>
      <c r="H1003" s="33"/>
    </row>
    <row r="1004" spans="2:8" s="1" customFormat="1" ht="16.899999999999999" customHeight="1">
      <c r="B1004" s="33"/>
      <c r="C1004" s="206" t="s">
        <v>19</v>
      </c>
      <c r="D1004" s="206" t="s">
        <v>3509</v>
      </c>
      <c r="E1004" s="18" t="s">
        <v>19</v>
      </c>
      <c r="F1004" s="207">
        <v>0</v>
      </c>
      <c r="H1004" s="33"/>
    </row>
    <row r="1005" spans="2:8" s="1" customFormat="1" ht="16.899999999999999" customHeight="1">
      <c r="B1005" s="33"/>
      <c r="C1005" s="206" t="s">
        <v>19</v>
      </c>
      <c r="D1005" s="206" t="s">
        <v>3510</v>
      </c>
      <c r="E1005" s="18" t="s">
        <v>19</v>
      </c>
      <c r="F1005" s="207">
        <v>2.641</v>
      </c>
      <c r="H1005" s="33"/>
    </row>
    <row r="1006" spans="2:8" s="1" customFormat="1" ht="16.899999999999999" customHeight="1">
      <c r="B1006" s="33"/>
      <c r="C1006" s="206" t="s">
        <v>19</v>
      </c>
      <c r="D1006" s="206" t="s">
        <v>3511</v>
      </c>
      <c r="E1006" s="18" t="s">
        <v>19</v>
      </c>
      <c r="F1006" s="207">
        <v>0.69899999999999995</v>
      </c>
      <c r="H1006" s="33"/>
    </row>
    <row r="1007" spans="2:8" s="1" customFormat="1" ht="16.899999999999999" customHeight="1">
      <c r="B1007" s="33"/>
      <c r="C1007" s="206" t="s">
        <v>19</v>
      </c>
      <c r="D1007" s="206" t="s">
        <v>3512</v>
      </c>
      <c r="E1007" s="18" t="s">
        <v>19</v>
      </c>
      <c r="F1007" s="207">
        <v>1.3779999999999999</v>
      </c>
      <c r="H1007" s="33"/>
    </row>
    <row r="1008" spans="2:8" s="1" customFormat="1" ht="16.899999999999999" customHeight="1">
      <c r="B1008" s="33"/>
      <c r="C1008" s="206" t="s">
        <v>1106</v>
      </c>
      <c r="D1008" s="206" t="s">
        <v>235</v>
      </c>
      <c r="E1008" s="18" t="s">
        <v>19</v>
      </c>
      <c r="F1008" s="207">
        <v>4.718</v>
      </c>
      <c r="H1008" s="33"/>
    </row>
    <row r="1009" spans="2:8" s="1" customFormat="1" ht="16.899999999999999" customHeight="1">
      <c r="B1009" s="33"/>
      <c r="C1009" s="208" t="s">
        <v>3906</v>
      </c>
      <c r="H1009" s="33"/>
    </row>
    <row r="1010" spans="2:8" s="1" customFormat="1" ht="16.899999999999999" customHeight="1">
      <c r="B1010" s="33"/>
      <c r="C1010" s="206" t="s">
        <v>1139</v>
      </c>
      <c r="D1010" s="206" t="s">
        <v>3506</v>
      </c>
      <c r="E1010" s="18" t="s">
        <v>147</v>
      </c>
      <c r="F1010" s="207">
        <v>4.718</v>
      </c>
      <c r="H1010" s="33"/>
    </row>
    <row r="1011" spans="2:8" s="1" customFormat="1" ht="16.899999999999999" customHeight="1">
      <c r="B1011" s="33"/>
      <c r="C1011" s="206" t="s">
        <v>1205</v>
      </c>
      <c r="D1011" s="206" t="s">
        <v>1206</v>
      </c>
      <c r="E1011" s="18" t="s">
        <v>181</v>
      </c>
      <c r="F1011" s="207">
        <v>0.47199999999999998</v>
      </c>
      <c r="H1011" s="33"/>
    </row>
    <row r="1012" spans="2:8" s="1" customFormat="1" ht="16.899999999999999" customHeight="1">
      <c r="B1012" s="33"/>
      <c r="C1012" s="202" t="s">
        <v>2749</v>
      </c>
      <c r="D1012" s="203" t="s">
        <v>2750</v>
      </c>
      <c r="E1012" s="204" t="s">
        <v>151</v>
      </c>
      <c r="F1012" s="205">
        <v>143.11000000000001</v>
      </c>
      <c r="H1012" s="33"/>
    </row>
    <row r="1013" spans="2:8" s="1" customFormat="1" ht="16.899999999999999" customHeight="1">
      <c r="B1013" s="33"/>
      <c r="C1013" s="206" t="s">
        <v>19</v>
      </c>
      <c r="D1013" s="206" t="s">
        <v>381</v>
      </c>
      <c r="E1013" s="18" t="s">
        <v>19</v>
      </c>
      <c r="F1013" s="207">
        <v>0</v>
      </c>
      <c r="H1013" s="33"/>
    </row>
    <row r="1014" spans="2:8" s="1" customFormat="1" ht="16.899999999999999" customHeight="1">
      <c r="B1014" s="33"/>
      <c r="C1014" s="206" t="s">
        <v>19</v>
      </c>
      <c r="D1014" s="206" t="s">
        <v>3621</v>
      </c>
      <c r="E1014" s="18" t="s">
        <v>19</v>
      </c>
      <c r="F1014" s="207">
        <v>143.11000000000001</v>
      </c>
      <c r="H1014" s="33"/>
    </row>
    <row r="1015" spans="2:8" s="1" customFormat="1" ht="16.899999999999999" customHeight="1">
      <c r="B1015" s="33"/>
      <c r="C1015" s="206" t="s">
        <v>2749</v>
      </c>
      <c r="D1015" s="206" t="s">
        <v>235</v>
      </c>
      <c r="E1015" s="18" t="s">
        <v>19</v>
      </c>
      <c r="F1015" s="207">
        <v>143.11000000000001</v>
      </c>
      <c r="H1015" s="33"/>
    </row>
    <row r="1016" spans="2:8" s="1" customFormat="1" ht="16.899999999999999" customHeight="1">
      <c r="B1016" s="33"/>
      <c r="C1016" s="208" t="s">
        <v>3906</v>
      </c>
      <c r="H1016" s="33"/>
    </row>
    <row r="1017" spans="2:8" s="1" customFormat="1" ht="16.899999999999999" customHeight="1">
      <c r="B1017" s="33"/>
      <c r="C1017" s="206" t="s">
        <v>2804</v>
      </c>
      <c r="D1017" s="206" t="s">
        <v>2805</v>
      </c>
      <c r="E1017" s="18" t="s">
        <v>151</v>
      </c>
      <c r="F1017" s="207">
        <v>143.11000000000001</v>
      </c>
      <c r="H1017" s="33"/>
    </row>
    <row r="1018" spans="2:8" s="1" customFormat="1" ht="16.899999999999999" customHeight="1">
      <c r="B1018" s="33"/>
      <c r="C1018" s="206" t="s">
        <v>2796</v>
      </c>
      <c r="D1018" s="206" t="s">
        <v>2797</v>
      </c>
      <c r="E1018" s="18" t="s">
        <v>151</v>
      </c>
      <c r="F1018" s="207">
        <v>143.11000000000001</v>
      </c>
      <c r="H1018" s="33"/>
    </row>
    <row r="1019" spans="2:8" s="1" customFormat="1" ht="16.899999999999999" customHeight="1">
      <c r="B1019" s="33"/>
      <c r="C1019" s="202" t="s">
        <v>3349</v>
      </c>
      <c r="D1019" s="203" t="s">
        <v>3350</v>
      </c>
      <c r="E1019" s="204" t="s">
        <v>532</v>
      </c>
      <c r="F1019" s="205">
        <v>1</v>
      </c>
      <c r="H1019" s="33"/>
    </row>
    <row r="1020" spans="2:8" s="1" customFormat="1" ht="16.899999999999999" customHeight="1">
      <c r="B1020" s="33"/>
      <c r="C1020" s="206" t="s">
        <v>19</v>
      </c>
      <c r="D1020" s="206" t="s">
        <v>3724</v>
      </c>
      <c r="E1020" s="18" t="s">
        <v>19</v>
      </c>
      <c r="F1020" s="207">
        <v>0</v>
      </c>
      <c r="H1020" s="33"/>
    </row>
    <row r="1021" spans="2:8" s="1" customFormat="1" ht="16.899999999999999" customHeight="1">
      <c r="B1021" s="33"/>
      <c r="C1021" s="206" t="s">
        <v>19</v>
      </c>
      <c r="D1021" s="206" t="s">
        <v>83</v>
      </c>
      <c r="E1021" s="18" t="s">
        <v>19</v>
      </c>
      <c r="F1021" s="207">
        <v>1</v>
      </c>
      <c r="H1021" s="33"/>
    </row>
    <row r="1022" spans="2:8" s="1" customFormat="1" ht="16.899999999999999" customHeight="1">
      <c r="B1022" s="33"/>
      <c r="C1022" s="206" t="s">
        <v>3349</v>
      </c>
      <c r="D1022" s="206" t="s">
        <v>235</v>
      </c>
      <c r="E1022" s="18" t="s">
        <v>19</v>
      </c>
      <c r="F1022" s="207">
        <v>1</v>
      </c>
      <c r="H1022" s="33"/>
    </row>
    <row r="1023" spans="2:8" s="1" customFormat="1" ht="16.899999999999999" customHeight="1">
      <c r="B1023" s="33"/>
      <c r="C1023" s="208" t="s">
        <v>3906</v>
      </c>
      <c r="H1023" s="33"/>
    </row>
    <row r="1024" spans="2:8" s="1" customFormat="1" ht="16.899999999999999" customHeight="1">
      <c r="B1024" s="33"/>
      <c r="C1024" s="206" t="s">
        <v>3725</v>
      </c>
      <c r="D1024" s="206" t="s">
        <v>3726</v>
      </c>
      <c r="E1024" s="18" t="s">
        <v>532</v>
      </c>
      <c r="F1024" s="207">
        <v>1</v>
      </c>
      <c r="H1024" s="33"/>
    </row>
    <row r="1025" spans="2:8" s="1" customFormat="1" ht="16.899999999999999" customHeight="1">
      <c r="B1025" s="33"/>
      <c r="C1025" s="206" t="s">
        <v>3719</v>
      </c>
      <c r="D1025" s="206" t="s">
        <v>3720</v>
      </c>
      <c r="E1025" s="18" t="s">
        <v>532</v>
      </c>
      <c r="F1025" s="207">
        <v>1</v>
      </c>
      <c r="H1025" s="33"/>
    </row>
    <row r="1026" spans="2:8" s="1" customFormat="1" ht="16.899999999999999" customHeight="1">
      <c r="B1026" s="33"/>
      <c r="C1026" s="202" t="s">
        <v>3376</v>
      </c>
      <c r="D1026" s="203" t="s">
        <v>3377</v>
      </c>
      <c r="E1026" s="204" t="s">
        <v>949</v>
      </c>
      <c r="F1026" s="205">
        <v>1</v>
      </c>
      <c r="H1026" s="33"/>
    </row>
    <row r="1027" spans="2:8" s="1" customFormat="1" ht="16.899999999999999" customHeight="1">
      <c r="B1027" s="33"/>
      <c r="C1027" s="206" t="s">
        <v>19</v>
      </c>
      <c r="D1027" s="206" t="s">
        <v>3383</v>
      </c>
      <c r="E1027" s="18" t="s">
        <v>19</v>
      </c>
      <c r="F1027" s="207">
        <v>0</v>
      </c>
      <c r="H1027" s="33"/>
    </row>
    <row r="1028" spans="2:8" s="1" customFormat="1" ht="16.899999999999999" customHeight="1">
      <c r="B1028" s="33"/>
      <c r="C1028" s="206" t="s">
        <v>3376</v>
      </c>
      <c r="D1028" s="206" t="s">
        <v>3384</v>
      </c>
      <c r="E1028" s="18" t="s">
        <v>19</v>
      </c>
      <c r="F1028" s="207">
        <v>1</v>
      </c>
      <c r="H1028" s="33"/>
    </row>
    <row r="1029" spans="2:8" s="1" customFormat="1" ht="16.899999999999999" customHeight="1">
      <c r="B1029" s="33"/>
      <c r="C1029" s="208" t="s">
        <v>3906</v>
      </c>
      <c r="H1029" s="33"/>
    </row>
    <row r="1030" spans="2:8" s="1" customFormat="1" ht="16.899999999999999" customHeight="1">
      <c r="B1030" s="33"/>
      <c r="C1030" s="206" t="s">
        <v>3378</v>
      </c>
      <c r="D1030" s="206" t="s">
        <v>3379</v>
      </c>
      <c r="E1030" s="18" t="s">
        <v>532</v>
      </c>
      <c r="F1030" s="207">
        <v>1</v>
      </c>
      <c r="H1030" s="33"/>
    </row>
    <row r="1031" spans="2:8" s="1" customFormat="1" ht="16.899999999999999" customHeight="1">
      <c r="B1031" s="33"/>
      <c r="C1031" s="206" t="s">
        <v>3385</v>
      </c>
      <c r="D1031" s="206" t="s">
        <v>3386</v>
      </c>
      <c r="E1031" s="18" t="s">
        <v>532</v>
      </c>
      <c r="F1031" s="207">
        <v>1</v>
      </c>
      <c r="H1031" s="33"/>
    </row>
    <row r="1032" spans="2:8" s="1" customFormat="1" ht="16.899999999999999" customHeight="1">
      <c r="B1032" s="33"/>
      <c r="C1032" s="206" t="s">
        <v>3391</v>
      </c>
      <c r="D1032" s="206" t="s">
        <v>3392</v>
      </c>
      <c r="E1032" s="18" t="s">
        <v>532</v>
      </c>
      <c r="F1032" s="207">
        <v>1</v>
      </c>
      <c r="H1032" s="33"/>
    </row>
    <row r="1033" spans="2:8" s="1" customFormat="1" ht="16.899999999999999" customHeight="1">
      <c r="B1033" s="33"/>
      <c r="C1033" s="206" t="s">
        <v>3396</v>
      </c>
      <c r="D1033" s="206" t="s">
        <v>3397</v>
      </c>
      <c r="E1033" s="18" t="s">
        <v>532</v>
      </c>
      <c r="F1033" s="207">
        <v>1</v>
      </c>
      <c r="H1033" s="33"/>
    </row>
    <row r="1034" spans="2:8" s="1" customFormat="1" ht="16.899999999999999" customHeight="1">
      <c r="B1034" s="33"/>
      <c r="C1034" s="206" t="s">
        <v>3401</v>
      </c>
      <c r="D1034" s="206" t="s">
        <v>3402</v>
      </c>
      <c r="E1034" s="18" t="s">
        <v>532</v>
      </c>
      <c r="F1034" s="207">
        <v>1</v>
      </c>
      <c r="H1034" s="33"/>
    </row>
    <row r="1035" spans="2:8" s="1" customFormat="1" ht="16.899999999999999" customHeight="1">
      <c r="B1035" s="33"/>
      <c r="C1035" s="206" t="s">
        <v>3413</v>
      </c>
      <c r="D1035" s="206" t="s">
        <v>3414</v>
      </c>
      <c r="E1035" s="18" t="s">
        <v>532</v>
      </c>
      <c r="F1035" s="207">
        <v>19</v>
      </c>
      <c r="H1035" s="33"/>
    </row>
    <row r="1036" spans="2:8" s="1" customFormat="1" ht="16.899999999999999" customHeight="1">
      <c r="B1036" s="33"/>
      <c r="C1036" s="206" t="s">
        <v>3419</v>
      </c>
      <c r="D1036" s="206" t="s">
        <v>3420</v>
      </c>
      <c r="E1036" s="18" t="s">
        <v>532</v>
      </c>
      <c r="F1036" s="207">
        <v>19</v>
      </c>
      <c r="H1036" s="33"/>
    </row>
    <row r="1037" spans="2:8" s="1" customFormat="1" ht="16.899999999999999" customHeight="1">
      <c r="B1037" s="33"/>
      <c r="C1037" s="206" t="s">
        <v>3486</v>
      </c>
      <c r="D1037" s="206" t="s">
        <v>3487</v>
      </c>
      <c r="E1037" s="18" t="s">
        <v>532</v>
      </c>
      <c r="F1037" s="207">
        <v>1</v>
      </c>
      <c r="H1037" s="33"/>
    </row>
    <row r="1038" spans="2:8" s="1" customFormat="1" ht="16.899999999999999" customHeight="1">
      <c r="B1038" s="33"/>
      <c r="C1038" s="206" t="s">
        <v>3489</v>
      </c>
      <c r="D1038" s="206" t="s">
        <v>3490</v>
      </c>
      <c r="E1038" s="18" t="s">
        <v>532</v>
      </c>
      <c r="F1038" s="207">
        <v>1</v>
      </c>
      <c r="H1038" s="33"/>
    </row>
    <row r="1039" spans="2:8" s="1" customFormat="1" ht="16.899999999999999" customHeight="1">
      <c r="B1039" s="33"/>
      <c r="C1039" s="202" t="s">
        <v>3922</v>
      </c>
      <c r="D1039" s="203" t="s">
        <v>3923</v>
      </c>
      <c r="E1039" s="204" t="s">
        <v>157</v>
      </c>
      <c r="F1039" s="205">
        <v>58.67</v>
      </c>
      <c r="H1039" s="33"/>
    </row>
    <row r="1040" spans="2:8" s="1" customFormat="1" ht="16.899999999999999" customHeight="1">
      <c r="B1040" s="33"/>
      <c r="C1040" s="202" t="s">
        <v>3924</v>
      </c>
      <c r="D1040" s="203" t="s">
        <v>3924</v>
      </c>
      <c r="E1040" s="204" t="s">
        <v>147</v>
      </c>
      <c r="F1040" s="205">
        <v>23.513999999999999</v>
      </c>
      <c r="H1040" s="33"/>
    </row>
    <row r="1041" spans="2:8" s="1" customFormat="1" ht="16.899999999999999" customHeight="1">
      <c r="B1041" s="33"/>
      <c r="C1041" s="202" t="s">
        <v>3925</v>
      </c>
      <c r="D1041" s="203" t="s">
        <v>185</v>
      </c>
      <c r="E1041" s="204" t="s">
        <v>147</v>
      </c>
      <c r="F1041" s="205">
        <v>15.797000000000001</v>
      </c>
      <c r="H1041" s="33"/>
    </row>
    <row r="1042" spans="2:8" s="1" customFormat="1" ht="16.899999999999999" customHeight="1">
      <c r="B1042" s="33"/>
      <c r="C1042" s="202" t="s">
        <v>3351</v>
      </c>
      <c r="D1042" s="203" t="s">
        <v>3352</v>
      </c>
      <c r="E1042" s="204" t="s">
        <v>532</v>
      </c>
      <c r="F1042" s="205">
        <v>1</v>
      </c>
      <c r="H1042" s="33"/>
    </row>
    <row r="1043" spans="2:8" s="1" customFormat="1" ht="16.899999999999999" customHeight="1">
      <c r="B1043" s="33"/>
      <c r="C1043" s="206" t="s">
        <v>19</v>
      </c>
      <c r="D1043" s="206" t="s">
        <v>3509</v>
      </c>
      <c r="E1043" s="18" t="s">
        <v>19</v>
      </c>
      <c r="F1043" s="207">
        <v>0</v>
      </c>
      <c r="H1043" s="33"/>
    </row>
    <row r="1044" spans="2:8" s="1" customFormat="1" ht="16.899999999999999" customHeight="1">
      <c r="B1044" s="33"/>
      <c r="C1044" s="206" t="s">
        <v>3351</v>
      </c>
      <c r="D1044" s="206" t="s">
        <v>3686</v>
      </c>
      <c r="E1044" s="18" t="s">
        <v>19</v>
      </c>
      <c r="F1044" s="207">
        <v>1</v>
      </c>
      <c r="H1044" s="33"/>
    </row>
    <row r="1045" spans="2:8" s="1" customFormat="1" ht="16.899999999999999" customHeight="1">
      <c r="B1045" s="33"/>
      <c r="C1045" s="208" t="s">
        <v>3906</v>
      </c>
      <c r="H1045" s="33"/>
    </row>
    <row r="1046" spans="2:8" s="1" customFormat="1" ht="16.899999999999999" customHeight="1">
      <c r="B1046" s="33"/>
      <c r="C1046" s="206" t="s">
        <v>3687</v>
      </c>
      <c r="D1046" s="206" t="s">
        <v>3688</v>
      </c>
      <c r="E1046" s="18" t="s">
        <v>532</v>
      </c>
      <c r="F1046" s="207">
        <v>1</v>
      </c>
      <c r="H1046" s="33"/>
    </row>
    <row r="1047" spans="2:8" s="1" customFormat="1" ht="16.899999999999999" customHeight="1">
      <c r="B1047" s="33"/>
      <c r="C1047" s="206" t="s">
        <v>3680</v>
      </c>
      <c r="D1047" s="206" t="s">
        <v>3681</v>
      </c>
      <c r="E1047" s="18" t="s">
        <v>532</v>
      </c>
      <c r="F1047" s="207">
        <v>1</v>
      </c>
      <c r="H1047" s="33"/>
    </row>
    <row r="1048" spans="2:8" s="1" customFormat="1" ht="16.899999999999999" customHeight="1">
      <c r="B1048" s="33"/>
      <c r="C1048" s="206" t="s">
        <v>3690</v>
      </c>
      <c r="D1048" s="206" t="s">
        <v>3691</v>
      </c>
      <c r="E1048" s="18" t="s">
        <v>532</v>
      </c>
      <c r="F1048" s="207">
        <v>1</v>
      </c>
      <c r="H1048" s="33"/>
    </row>
    <row r="1049" spans="2:8" s="1" customFormat="1" ht="16.899999999999999" customHeight="1">
      <c r="B1049" s="33"/>
      <c r="C1049" s="202" t="s">
        <v>3926</v>
      </c>
      <c r="D1049" s="203" t="s">
        <v>3926</v>
      </c>
      <c r="E1049" s="204" t="s">
        <v>147</v>
      </c>
      <c r="F1049" s="205">
        <v>31.366</v>
      </c>
      <c r="H1049" s="33"/>
    </row>
    <row r="1050" spans="2:8" s="1" customFormat="1" ht="16.899999999999999" customHeight="1">
      <c r="B1050" s="33"/>
      <c r="C1050" s="202" t="s">
        <v>177</v>
      </c>
      <c r="D1050" s="203" t="s">
        <v>177</v>
      </c>
      <c r="E1050" s="204" t="s">
        <v>147</v>
      </c>
      <c r="F1050" s="205">
        <v>49.771000000000001</v>
      </c>
      <c r="H1050" s="33"/>
    </row>
    <row r="1051" spans="2:8" s="1" customFormat="1" ht="16.899999999999999" customHeight="1">
      <c r="B1051" s="33"/>
      <c r="C1051" s="202" t="s">
        <v>3353</v>
      </c>
      <c r="D1051" s="203" t="s">
        <v>3354</v>
      </c>
      <c r="E1051" s="204" t="s">
        <v>151</v>
      </c>
      <c r="F1051" s="205">
        <v>110.6</v>
      </c>
      <c r="H1051" s="33"/>
    </row>
    <row r="1052" spans="2:8" s="1" customFormat="1" ht="16.899999999999999" customHeight="1">
      <c r="B1052" s="33"/>
      <c r="C1052" s="206" t="s">
        <v>19</v>
      </c>
      <c r="D1052" s="206" t="s">
        <v>3410</v>
      </c>
      <c r="E1052" s="18" t="s">
        <v>19</v>
      </c>
      <c r="F1052" s="207">
        <v>0</v>
      </c>
      <c r="H1052" s="33"/>
    </row>
    <row r="1053" spans="2:8" s="1" customFormat="1" ht="16.899999999999999" customHeight="1">
      <c r="B1053" s="33"/>
      <c r="C1053" s="206" t="s">
        <v>19</v>
      </c>
      <c r="D1053" s="206" t="s">
        <v>3355</v>
      </c>
      <c r="E1053" s="18" t="s">
        <v>19</v>
      </c>
      <c r="F1053" s="207">
        <v>110.6</v>
      </c>
      <c r="H1053" s="33"/>
    </row>
    <row r="1054" spans="2:8" s="1" customFormat="1" ht="16.899999999999999" customHeight="1">
      <c r="B1054" s="33"/>
      <c r="C1054" s="206" t="s">
        <v>3353</v>
      </c>
      <c r="D1054" s="206" t="s">
        <v>235</v>
      </c>
      <c r="E1054" s="18" t="s">
        <v>19</v>
      </c>
      <c r="F1054" s="207">
        <v>110.6</v>
      </c>
      <c r="H1054" s="33"/>
    </row>
    <row r="1055" spans="2:8" s="1" customFormat="1" ht="16.899999999999999" customHeight="1">
      <c r="B1055" s="33"/>
      <c r="C1055" s="208" t="s">
        <v>3906</v>
      </c>
      <c r="H1055" s="33"/>
    </row>
    <row r="1056" spans="2:8" s="1" customFormat="1" ht="16.899999999999999" customHeight="1">
      <c r="B1056" s="33"/>
      <c r="C1056" s="206" t="s">
        <v>3426</v>
      </c>
      <c r="D1056" s="206" t="s">
        <v>3427</v>
      </c>
      <c r="E1056" s="18" t="s">
        <v>151</v>
      </c>
      <c r="F1056" s="207">
        <v>110.6</v>
      </c>
      <c r="H1056" s="33"/>
    </row>
    <row r="1057" spans="2:8" s="1" customFormat="1" ht="16.899999999999999" customHeight="1">
      <c r="B1057" s="33"/>
      <c r="C1057" s="206" t="s">
        <v>311</v>
      </c>
      <c r="D1057" s="206" t="s">
        <v>312</v>
      </c>
      <c r="E1057" s="18" t="s">
        <v>147</v>
      </c>
      <c r="F1057" s="207">
        <v>18.183</v>
      </c>
      <c r="H1057" s="33"/>
    </row>
    <row r="1058" spans="2:8" s="1" customFormat="1" ht="16.899999999999999" customHeight="1">
      <c r="B1058" s="33"/>
      <c r="C1058" s="206" t="s">
        <v>348</v>
      </c>
      <c r="D1058" s="206" t="s">
        <v>349</v>
      </c>
      <c r="E1058" s="18" t="s">
        <v>147</v>
      </c>
      <c r="F1058" s="207">
        <v>18.183</v>
      </c>
      <c r="H1058" s="33"/>
    </row>
    <row r="1059" spans="2:8" s="1" customFormat="1" ht="16.899999999999999" customHeight="1">
      <c r="B1059" s="33"/>
      <c r="C1059" s="206" t="s">
        <v>3431</v>
      </c>
      <c r="D1059" s="206" t="s">
        <v>3432</v>
      </c>
      <c r="E1059" s="18" t="s">
        <v>151</v>
      </c>
      <c r="F1059" s="207">
        <v>110.6</v>
      </c>
      <c r="H1059" s="33"/>
    </row>
    <row r="1060" spans="2:8" s="1" customFormat="1" ht="16.899999999999999" customHeight="1">
      <c r="B1060" s="33"/>
      <c r="C1060" s="206" t="s">
        <v>3449</v>
      </c>
      <c r="D1060" s="206" t="s">
        <v>3450</v>
      </c>
      <c r="E1060" s="18" t="s">
        <v>151</v>
      </c>
      <c r="F1060" s="207">
        <v>110.6</v>
      </c>
      <c r="H1060" s="33"/>
    </row>
    <row r="1061" spans="2:8" s="1" customFormat="1" ht="16.899999999999999" customHeight="1">
      <c r="B1061" s="33"/>
      <c r="C1061" s="206" t="s">
        <v>3464</v>
      </c>
      <c r="D1061" s="206" t="s">
        <v>3465</v>
      </c>
      <c r="E1061" s="18" t="s">
        <v>151</v>
      </c>
      <c r="F1061" s="207">
        <v>110.6</v>
      </c>
      <c r="H1061" s="33"/>
    </row>
    <row r="1062" spans="2:8" s="1" customFormat="1" ht="16.899999999999999" customHeight="1">
      <c r="B1062" s="33"/>
      <c r="C1062" s="206" t="s">
        <v>3474</v>
      </c>
      <c r="D1062" s="206" t="s">
        <v>3475</v>
      </c>
      <c r="E1062" s="18" t="s">
        <v>147</v>
      </c>
      <c r="F1062" s="207">
        <v>3.637</v>
      </c>
      <c r="H1062" s="33"/>
    </row>
    <row r="1063" spans="2:8" s="1" customFormat="1" ht="16.899999999999999" customHeight="1">
      <c r="B1063" s="33"/>
      <c r="C1063" s="206" t="s">
        <v>3436</v>
      </c>
      <c r="D1063" s="206" t="s">
        <v>3437</v>
      </c>
      <c r="E1063" s="18" t="s">
        <v>161</v>
      </c>
      <c r="F1063" s="207">
        <v>3.3180000000000001</v>
      </c>
      <c r="H1063" s="33"/>
    </row>
    <row r="1064" spans="2:8" s="1" customFormat="1" ht="16.899999999999999" customHeight="1">
      <c r="B1064" s="33"/>
      <c r="C1064" s="202" t="s">
        <v>3356</v>
      </c>
      <c r="D1064" s="203" t="s">
        <v>3357</v>
      </c>
      <c r="E1064" s="204" t="s">
        <v>151</v>
      </c>
      <c r="F1064" s="205">
        <v>10.621</v>
      </c>
      <c r="H1064" s="33"/>
    </row>
    <row r="1065" spans="2:8" s="1" customFormat="1" ht="16.899999999999999" customHeight="1">
      <c r="B1065" s="33"/>
      <c r="C1065" s="206" t="s">
        <v>19</v>
      </c>
      <c r="D1065" s="206" t="s">
        <v>3410</v>
      </c>
      <c r="E1065" s="18" t="s">
        <v>19</v>
      </c>
      <c r="F1065" s="207">
        <v>0</v>
      </c>
      <c r="H1065" s="33"/>
    </row>
    <row r="1066" spans="2:8" s="1" customFormat="1" ht="16.899999999999999" customHeight="1">
      <c r="B1066" s="33"/>
      <c r="C1066" s="206" t="s">
        <v>19</v>
      </c>
      <c r="D1066" s="206" t="s">
        <v>3412</v>
      </c>
      <c r="E1066" s="18" t="s">
        <v>19</v>
      </c>
      <c r="F1066" s="207">
        <v>10.621</v>
      </c>
      <c r="H1066" s="33"/>
    </row>
    <row r="1067" spans="2:8" s="1" customFormat="1" ht="16.899999999999999" customHeight="1">
      <c r="B1067" s="33"/>
      <c r="C1067" s="206" t="s">
        <v>3356</v>
      </c>
      <c r="D1067" s="206" t="s">
        <v>235</v>
      </c>
      <c r="E1067" s="18" t="s">
        <v>19</v>
      </c>
      <c r="F1067" s="207">
        <v>10.621</v>
      </c>
      <c r="H1067" s="33"/>
    </row>
    <row r="1068" spans="2:8" s="1" customFormat="1" ht="16.899999999999999" customHeight="1">
      <c r="B1068" s="33"/>
      <c r="C1068" s="208" t="s">
        <v>3906</v>
      </c>
      <c r="H1068" s="33"/>
    </row>
    <row r="1069" spans="2:8" s="1" customFormat="1" ht="16.899999999999999" customHeight="1">
      <c r="B1069" s="33"/>
      <c r="C1069" s="206" t="s">
        <v>3459</v>
      </c>
      <c r="D1069" s="206" t="s">
        <v>3460</v>
      </c>
      <c r="E1069" s="18" t="s">
        <v>151</v>
      </c>
      <c r="F1069" s="207">
        <v>10.621</v>
      </c>
      <c r="H1069" s="33"/>
    </row>
    <row r="1070" spans="2:8" s="1" customFormat="1" ht="16.899999999999999" customHeight="1">
      <c r="B1070" s="33"/>
      <c r="C1070" s="206" t="s">
        <v>311</v>
      </c>
      <c r="D1070" s="206" t="s">
        <v>312</v>
      </c>
      <c r="E1070" s="18" t="s">
        <v>147</v>
      </c>
      <c r="F1070" s="207">
        <v>18.183</v>
      </c>
      <c r="H1070" s="33"/>
    </row>
    <row r="1071" spans="2:8" s="1" customFormat="1" ht="16.899999999999999" customHeight="1">
      <c r="B1071" s="33"/>
      <c r="C1071" s="206" t="s">
        <v>348</v>
      </c>
      <c r="D1071" s="206" t="s">
        <v>349</v>
      </c>
      <c r="E1071" s="18" t="s">
        <v>147</v>
      </c>
      <c r="F1071" s="207">
        <v>18.183</v>
      </c>
      <c r="H1071" s="33"/>
    </row>
    <row r="1072" spans="2:8" s="1" customFormat="1" ht="16.899999999999999" customHeight="1">
      <c r="B1072" s="33"/>
      <c r="C1072" s="206" t="s">
        <v>3440</v>
      </c>
      <c r="D1072" s="206" t="s">
        <v>3441</v>
      </c>
      <c r="E1072" s="18" t="s">
        <v>151</v>
      </c>
      <c r="F1072" s="207">
        <v>10.621</v>
      </c>
      <c r="H1072" s="33"/>
    </row>
    <row r="1073" spans="2:8" s="1" customFormat="1" ht="16.899999999999999" customHeight="1">
      <c r="B1073" s="33"/>
      <c r="C1073" s="206" t="s">
        <v>3454</v>
      </c>
      <c r="D1073" s="206" t="s">
        <v>3455</v>
      </c>
      <c r="E1073" s="18" t="s">
        <v>151</v>
      </c>
      <c r="F1073" s="207">
        <v>10.621</v>
      </c>
      <c r="H1073" s="33"/>
    </row>
    <row r="1074" spans="2:8" s="1" customFormat="1" ht="16.899999999999999" customHeight="1">
      <c r="B1074" s="33"/>
      <c r="C1074" s="206" t="s">
        <v>3469</v>
      </c>
      <c r="D1074" s="206" t="s">
        <v>3470</v>
      </c>
      <c r="E1074" s="18" t="s">
        <v>151</v>
      </c>
      <c r="F1074" s="207">
        <v>10.621</v>
      </c>
      <c r="H1074" s="33"/>
    </row>
    <row r="1075" spans="2:8" s="1" customFormat="1" ht="16.899999999999999" customHeight="1">
      <c r="B1075" s="33"/>
      <c r="C1075" s="206" t="s">
        <v>3474</v>
      </c>
      <c r="D1075" s="206" t="s">
        <v>3475</v>
      </c>
      <c r="E1075" s="18" t="s">
        <v>147</v>
      </c>
      <c r="F1075" s="207">
        <v>3.637</v>
      </c>
      <c r="H1075" s="33"/>
    </row>
    <row r="1076" spans="2:8" s="1" customFormat="1" ht="16.899999999999999" customHeight="1">
      <c r="B1076" s="33"/>
      <c r="C1076" s="206" t="s">
        <v>3445</v>
      </c>
      <c r="D1076" s="206" t="s">
        <v>3446</v>
      </c>
      <c r="E1076" s="18" t="s">
        <v>161</v>
      </c>
      <c r="F1076" s="207">
        <v>0.31900000000000001</v>
      </c>
      <c r="H1076" s="33"/>
    </row>
    <row r="1077" spans="2:8" s="1" customFormat="1" ht="16.899999999999999" customHeight="1">
      <c r="B1077" s="33"/>
      <c r="C1077" s="202" t="s">
        <v>3927</v>
      </c>
      <c r="D1077" s="203" t="s">
        <v>3927</v>
      </c>
      <c r="E1077" s="204" t="s">
        <v>949</v>
      </c>
      <c r="F1077" s="205">
        <v>200</v>
      </c>
      <c r="H1077" s="33"/>
    </row>
    <row r="1078" spans="2:8" s="1" customFormat="1" ht="16.899999999999999" customHeight="1">
      <c r="B1078" s="33"/>
      <c r="C1078" s="202" t="s">
        <v>3928</v>
      </c>
      <c r="D1078" s="203" t="s">
        <v>19</v>
      </c>
      <c r="E1078" s="204" t="s">
        <v>151</v>
      </c>
      <c r="F1078" s="205">
        <v>102.86</v>
      </c>
      <c r="H1078" s="33"/>
    </row>
    <row r="1079" spans="2:8" s="1" customFormat="1" ht="16.899999999999999" customHeight="1">
      <c r="B1079" s="33"/>
      <c r="C1079" s="202" t="s">
        <v>3359</v>
      </c>
      <c r="D1079" s="203" t="s">
        <v>3359</v>
      </c>
      <c r="E1079" s="204" t="s">
        <v>157</v>
      </c>
      <c r="F1079" s="205">
        <v>94.9</v>
      </c>
      <c r="H1079" s="33"/>
    </row>
    <row r="1080" spans="2:8" s="1" customFormat="1" ht="16.899999999999999" customHeight="1">
      <c r="B1080" s="33"/>
      <c r="C1080" s="206" t="s">
        <v>19</v>
      </c>
      <c r="D1080" s="206" t="s">
        <v>3548</v>
      </c>
      <c r="E1080" s="18" t="s">
        <v>19</v>
      </c>
      <c r="F1080" s="207">
        <v>0</v>
      </c>
      <c r="H1080" s="33"/>
    </row>
    <row r="1081" spans="2:8" s="1" customFormat="1" ht="16.899999999999999" customHeight="1">
      <c r="B1081" s="33"/>
      <c r="C1081" s="206" t="s">
        <v>3359</v>
      </c>
      <c r="D1081" s="206" t="s">
        <v>3572</v>
      </c>
      <c r="E1081" s="18" t="s">
        <v>19</v>
      </c>
      <c r="F1081" s="207">
        <v>94.9</v>
      </c>
      <c r="H1081" s="33"/>
    </row>
    <row r="1082" spans="2:8" s="1" customFormat="1" ht="16.899999999999999" customHeight="1">
      <c r="B1082" s="33"/>
      <c r="C1082" s="208" t="s">
        <v>3906</v>
      </c>
      <c r="H1082" s="33"/>
    </row>
    <row r="1083" spans="2:8" s="1" customFormat="1" ht="16.899999999999999" customHeight="1">
      <c r="B1083" s="33"/>
      <c r="C1083" s="206" t="s">
        <v>3567</v>
      </c>
      <c r="D1083" s="206" t="s">
        <v>3568</v>
      </c>
      <c r="E1083" s="18" t="s">
        <v>157</v>
      </c>
      <c r="F1083" s="207">
        <v>94.9</v>
      </c>
      <c r="H1083" s="33"/>
    </row>
    <row r="1084" spans="2:8" s="1" customFormat="1" ht="16.899999999999999" customHeight="1">
      <c r="B1084" s="33"/>
      <c r="C1084" s="206" t="s">
        <v>3577</v>
      </c>
      <c r="D1084" s="206" t="s">
        <v>3578</v>
      </c>
      <c r="E1084" s="18" t="s">
        <v>157</v>
      </c>
      <c r="F1084" s="207">
        <v>189.8</v>
      </c>
      <c r="H1084" s="33"/>
    </row>
    <row r="1085" spans="2:8" s="1" customFormat="1" ht="16.899999999999999" customHeight="1">
      <c r="B1085" s="33"/>
      <c r="C1085" s="206" t="s">
        <v>3587</v>
      </c>
      <c r="D1085" s="206" t="s">
        <v>3588</v>
      </c>
      <c r="E1085" s="18" t="s">
        <v>157</v>
      </c>
      <c r="F1085" s="207">
        <v>284.7</v>
      </c>
      <c r="H1085" s="33"/>
    </row>
    <row r="1086" spans="2:8" s="1" customFormat="1" ht="16.899999999999999" customHeight="1">
      <c r="B1086" s="33"/>
      <c r="C1086" s="206" t="s">
        <v>3602</v>
      </c>
      <c r="D1086" s="206" t="s">
        <v>3603</v>
      </c>
      <c r="E1086" s="18" t="s">
        <v>157</v>
      </c>
      <c r="F1086" s="207">
        <v>284.7</v>
      </c>
      <c r="H1086" s="33"/>
    </row>
    <row r="1087" spans="2:8" s="1" customFormat="1" ht="16.899999999999999" customHeight="1">
      <c r="B1087" s="33"/>
      <c r="C1087" s="206" t="s">
        <v>3607</v>
      </c>
      <c r="D1087" s="206" t="s">
        <v>3608</v>
      </c>
      <c r="E1087" s="18" t="s">
        <v>161</v>
      </c>
      <c r="F1087" s="207">
        <v>0.27400000000000002</v>
      </c>
      <c r="H1087" s="33"/>
    </row>
    <row r="1088" spans="2:8" s="1" customFormat="1" ht="16.899999999999999" customHeight="1">
      <c r="B1088" s="33"/>
      <c r="C1088" s="206" t="s">
        <v>3593</v>
      </c>
      <c r="D1088" s="206" t="s">
        <v>3594</v>
      </c>
      <c r="E1088" s="18" t="s">
        <v>161</v>
      </c>
      <c r="F1088" s="207">
        <v>20.029</v>
      </c>
      <c r="H1088" s="33"/>
    </row>
    <row r="1089" spans="2:8" s="1" customFormat="1" ht="16.899999999999999" customHeight="1">
      <c r="B1089" s="33"/>
      <c r="C1089" s="206" t="s">
        <v>3573</v>
      </c>
      <c r="D1089" s="206" t="s">
        <v>3574</v>
      </c>
      <c r="E1089" s="18" t="s">
        <v>157</v>
      </c>
      <c r="F1089" s="207">
        <v>94.9</v>
      </c>
      <c r="H1089" s="33"/>
    </row>
    <row r="1090" spans="2:8" s="1" customFormat="1" ht="16.899999999999999" customHeight="1">
      <c r="B1090" s="33"/>
      <c r="C1090" s="206" t="s">
        <v>3583</v>
      </c>
      <c r="D1090" s="206" t="s">
        <v>3584</v>
      </c>
      <c r="E1090" s="18" t="s">
        <v>157</v>
      </c>
      <c r="F1090" s="207">
        <v>199.29</v>
      </c>
      <c r="H1090" s="33"/>
    </row>
    <row r="1091" spans="2:8" s="1" customFormat="1" ht="16.899999999999999" customHeight="1">
      <c r="B1091" s="33"/>
      <c r="C1091" s="202" t="s">
        <v>3361</v>
      </c>
      <c r="D1091" s="203" t="s">
        <v>3361</v>
      </c>
      <c r="E1091" s="204" t="s">
        <v>532</v>
      </c>
      <c r="F1091" s="205">
        <v>32</v>
      </c>
      <c r="H1091" s="33"/>
    </row>
    <row r="1092" spans="2:8" s="1" customFormat="1" ht="16.899999999999999" customHeight="1">
      <c r="B1092" s="33"/>
      <c r="C1092" s="206" t="s">
        <v>19</v>
      </c>
      <c r="D1092" s="206" t="s">
        <v>3634</v>
      </c>
      <c r="E1092" s="18" t="s">
        <v>19</v>
      </c>
      <c r="F1092" s="207">
        <v>0</v>
      </c>
      <c r="H1092" s="33"/>
    </row>
    <row r="1093" spans="2:8" s="1" customFormat="1" ht="16.899999999999999" customHeight="1">
      <c r="B1093" s="33"/>
      <c r="C1093" s="206" t="s">
        <v>19</v>
      </c>
      <c r="D1093" s="206" t="s">
        <v>510</v>
      </c>
      <c r="E1093" s="18" t="s">
        <v>19</v>
      </c>
      <c r="F1093" s="207">
        <v>32</v>
      </c>
      <c r="H1093" s="33"/>
    </row>
    <row r="1094" spans="2:8" s="1" customFormat="1" ht="16.899999999999999" customHeight="1">
      <c r="B1094" s="33"/>
      <c r="C1094" s="206" t="s">
        <v>3361</v>
      </c>
      <c r="D1094" s="206" t="s">
        <v>235</v>
      </c>
      <c r="E1094" s="18" t="s">
        <v>19</v>
      </c>
      <c r="F1094" s="207">
        <v>32</v>
      </c>
      <c r="H1094" s="33"/>
    </row>
    <row r="1095" spans="2:8" s="1" customFormat="1" ht="16.899999999999999" customHeight="1">
      <c r="B1095" s="33"/>
      <c r="C1095" s="208" t="s">
        <v>3906</v>
      </c>
      <c r="H1095" s="33"/>
    </row>
    <row r="1096" spans="2:8" s="1" customFormat="1" ht="16.899999999999999" customHeight="1">
      <c r="B1096" s="33"/>
      <c r="C1096" s="206" t="s">
        <v>3635</v>
      </c>
      <c r="D1096" s="206" t="s">
        <v>3636</v>
      </c>
      <c r="E1096" s="18" t="s">
        <v>532</v>
      </c>
      <c r="F1096" s="207">
        <v>32</v>
      </c>
      <c r="H1096" s="33"/>
    </row>
    <row r="1097" spans="2:8" s="1" customFormat="1" ht="16.899999999999999" customHeight="1">
      <c r="B1097" s="33"/>
      <c r="C1097" s="206" t="s">
        <v>3628</v>
      </c>
      <c r="D1097" s="206" t="s">
        <v>3629</v>
      </c>
      <c r="E1097" s="18" t="s">
        <v>532</v>
      </c>
      <c r="F1097" s="207">
        <v>32</v>
      </c>
      <c r="H1097" s="33"/>
    </row>
    <row r="1098" spans="2:8" s="1" customFormat="1" ht="16.899999999999999" customHeight="1">
      <c r="B1098" s="33"/>
      <c r="C1098" s="202" t="s">
        <v>3363</v>
      </c>
      <c r="D1098" s="203" t="s">
        <v>3363</v>
      </c>
      <c r="E1098" s="204" t="s">
        <v>532</v>
      </c>
      <c r="F1098" s="205">
        <v>1</v>
      </c>
      <c r="H1098" s="33"/>
    </row>
    <row r="1099" spans="2:8" s="1" customFormat="1" ht="16.899999999999999" customHeight="1">
      <c r="B1099" s="33"/>
      <c r="C1099" s="206" t="s">
        <v>19</v>
      </c>
      <c r="D1099" s="206" t="s">
        <v>3724</v>
      </c>
      <c r="E1099" s="18" t="s">
        <v>19</v>
      </c>
      <c r="F1099" s="207">
        <v>0</v>
      </c>
      <c r="H1099" s="33"/>
    </row>
    <row r="1100" spans="2:8" s="1" customFormat="1" ht="16.899999999999999" customHeight="1">
      <c r="B1100" s="33"/>
      <c r="C1100" s="206" t="s">
        <v>19</v>
      </c>
      <c r="D1100" s="206" t="s">
        <v>83</v>
      </c>
      <c r="E1100" s="18" t="s">
        <v>19</v>
      </c>
      <c r="F1100" s="207">
        <v>1</v>
      </c>
      <c r="H1100" s="33"/>
    </row>
    <row r="1101" spans="2:8" s="1" customFormat="1" ht="16.899999999999999" customHeight="1">
      <c r="B1101" s="33"/>
      <c r="C1101" s="206" t="s">
        <v>3363</v>
      </c>
      <c r="D1101" s="206" t="s">
        <v>623</v>
      </c>
      <c r="E1101" s="18" t="s">
        <v>19</v>
      </c>
      <c r="F1101" s="207">
        <v>1</v>
      </c>
      <c r="H1101" s="33"/>
    </row>
    <row r="1102" spans="2:8" s="1" customFormat="1" ht="16.899999999999999" customHeight="1">
      <c r="B1102" s="33"/>
      <c r="C1102" s="208" t="s">
        <v>3906</v>
      </c>
      <c r="H1102" s="33"/>
    </row>
    <row r="1103" spans="2:8" s="1" customFormat="1" ht="16.899999999999999" customHeight="1">
      <c r="B1103" s="33"/>
      <c r="C1103" s="206" t="s">
        <v>3760</v>
      </c>
      <c r="D1103" s="206" t="s">
        <v>3761</v>
      </c>
      <c r="E1103" s="18" t="s">
        <v>532</v>
      </c>
      <c r="F1103" s="207">
        <v>2</v>
      </c>
      <c r="H1103" s="33"/>
    </row>
    <row r="1104" spans="2:8" s="1" customFormat="1" ht="16.899999999999999" customHeight="1">
      <c r="B1104" s="33"/>
      <c r="C1104" s="206" t="s">
        <v>3766</v>
      </c>
      <c r="D1104" s="206" t="s">
        <v>3767</v>
      </c>
      <c r="E1104" s="18" t="s">
        <v>532</v>
      </c>
      <c r="F1104" s="207">
        <v>1</v>
      </c>
      <c r="H1104" s="33"/>
    </row>
    <row r="1105" spans="2:8" s="1" customFormat="1" ht="16.899999999999999" customHeight="1">
      <c r="B1105" s="33"/>
      <c r="C1105" s="202" t="s">
        <v>3364</v>
      </c>
      <c r="D1105" s="203" t="s">
        <v>3364</v>
      </c>
      <c r="E1105" s="204" t="s">
        <v>532</v>
      </c>
      <c r="F1105" s="205">
        <v>1</v>
      </c>
      <c r="H1105" s="33"/>
    </row>
    <row r="1106" spans="2:8" s="1" customFormat="1" ht="16.899999999999999" customHeight="1">
      <c r="B1106" s="33"/>
      <c r="C1106" s="206" t="s">
        <v>19</v>
      </c>
      <c r="D1106" s="206" t="s">
        <v>3634</v>
      </c>
      <c r="E1106" s="18" t="s">
        <v>19</v>
      </c>
      <c r="F1106" s="207">
        <v>0</v>
      </c>
      <c r="H1106" s="33"/>
    </row>
    <row r="1107" spans="2:8" s="1" customFormat="1" ht="16.899999999999999" customHeight="1">
      <c r="B1107" s="33"/>
      <c r="C1107" s="206" t="s">
        <v>19</v>
      </c>
      <c r="D1107" s="206" t="s">
        <v>3644</v>
      </c>
      <c r="E1107" s="18" t="s">
        <v>19</v>
      </c>
      <c r="F1107" s="207">
        <v>1</v>
      </c>
      <c r="H1107" s="33"/>
    </row>
    <row r="1108" spans="2:8" s="1" customFormat="1" ht="16.899999999999999" customHeight="1">
      <c r="B1108" s="33"/>
      <c r="C1108" s="206" t="s">
        <v>3364</v>
      </c>
      <c r="D1108" s="206" t="s">
        <v>235</v>
      </c>
      <c r="E1108" s="18" t="s">
        <v>19</v>
      </c>
      <c r="F1108" s="207">
        <v>1</v>
      </c>
      <c r="H1108" s="33"/>
    </row>
    <row r="1109" spans="2:8" s="1" customFormat="1" ht="16.899999999999999" customHeight="1">
      <c r="B1109" s="33"/>
      <c r="C1109" s="208" t="s">
        <v>3906</v>
      </c>
      <c r="H1109" s="33"/>
    </row>
    <row r="1110" spans="2:8" s="1" customFormat="1" ht="16.899999999999999" customHeight="1">
      <c r="B1110" s="33"/>
      <c r="C1110" s="206" t="s">
        <v>3645</v>
      </c>
      <c r="D1110" s="206" t="s">
        <v>3646</v>
      </c>
      <c r="E1110" s="18" t="s">
        <v>532</v>
      </c>
      <c r="F1110" s="207">
        <v>1</v>
      </c>
      <c r="H1110" s="33"/>
    </row>
    <row r="1111" spans="2:8" s="1" customFormat="1" ht="16.899999999999999" customHeight="1">
      <c r="B1111" s="33"/>
      <c r="C1111" s="206" t="s">
        <v>3638</v>
      </c>
      <c r="D1111" s="206" t="s">
        <v>3639</v>
      </c>
      <c r="E1111" s="18" t="s">
        <v>532</v>
      </c>
      <c r="F1111" s="207">
        <v>1</v>
      </c>
      <c r="H1111" s="33"/>
    </row>
    <row r="1112" spans="2:8" s="1" customFormat="1" ht="16.899999999999999" customHeight="1">
      <c r="B1112" s="33"/>
      <c r="C1112" s="202" t="s">
        <v>3929</v>
      </c>
      <c r="D1112" s="203" t="s">
        <v>3929</v>
      </c>
      <c r="E1112" s="204" t="s">
        <v>532</v>
      </c>
      <c r="F1112" s="205">
        <v>4</v>
      </c>
      <c r="H1112" s="33"/>
    </row>
    <row r="1113" spans="2:8" s="1" customFormat="1" ht="16.899999999999999" customHeight="1">
      <c r="B1113" s="33"/>
      <c r="C1113" s="202" t="s">
        <v>3930</v>
      </c>
      <c r="D1113" s="203" t="s">
        <v>3931</v>
      </c>
      <c r="E1113" s="204" t="s">
        <v>532</v>
      </c>
      <c r="F1113" s="205">
        <v>2</v>
      </c>
      <c r="H1113" s="33"/>
    </row>
    <row r="1114" spans="2:8" s="1" customFormat="1" ht="16.899999999999999" customHeight="1">
      <c r="B1114" s="33"/>
      <c r="C1114" s="202" t="s">
        <v>3932</v>
      </c>
      <c r="D1114" s="203" t="s">
        <v>3932</v>
      </c>
      <c r="E1114" s="204" t="s">
        <v>532</v>
      </c>
      <c r="F1114" s="205">
        <v>1</v>
      </c>
      <c r="H1114" s="33"/>
    </row>
    <row r="1115" spans="2:8" s="1" customFormat="1" ht="16.899999999999999" customHeight="1">
      <c r="B1115" s="33"/>
      <c r="C1115" s="202" t="s">
        <v>3365</v>
      </c>
      <c r="D1115" s="203" t="s">
        <v>3365</v>
      </c>
      <c r="E1115" s="204" t="s">
        <v>532</v>
      </c>
      <c r="F1115" s="205">
        <v>1</v>
      </c>
      <c r="H1115" s="33"/>
    </row>
    <row r="1116" spans="2:8" s="1" customFormat="1" ht="16.899999999999999" customHeight="1">
      <c r="B1116" s="33"/>
      <c r="C1116" s="206" t="s">
        <v>19</v>
      </c>
      <c r="D1116" s="206" t="s">
        <v>3697</v>
      </c>
      <c r="E1116" s="18" t="s">
        <v>19</v>
      </c>
      <c r="F1116" s="207">
        <v>0</v>
      </c>
      <c r="H1116" s="33"/>
    </row>
    <row r="1117" spans="2:8" s="1" customFormat="1" ht="16.899999999999999" customHeight="1">
      <c r="B1117" s="33"/>
      <c r="C1117" s="206" t="s">
        <v>19</v>
      </c>
      <c r="D1117" s="206" t="s">
        <v>3699</v>
      </c>
      <c r="E1117" s="18" t="s">
        <v>19</v>
      </c>
      <c r="F1117" s="207">
        <v>1</v>
      </c>
      <c r="H1117" s="33"/>
    </row>
    <row r="1118" spans="2:8" s="1" customFormat="1" ht="16.899999999999999" customHeight="1">
      <c r="B1118" s="33"/>
      <c r="C1118" s="206" t="s">
        <v>3365</v>
      </c>
      <c r="D1118" s="206" t="s">
        <v>235</v>
      </c>
      <c r="E1118" s="18" t="s">
        <v>19</v>
      </c>
      <c r="F1118" s="207">
        <v>1</v>
      </c>
      <c r="H1118" s="33"/>
    </row>
    <row r="1119" spans="2:8" s="1" customFormat="1" ht="16.899999999999999" customHeight="1">
      <c r="B1119" s="33"/>
      <c r="C1119" s="208" t="s">
        <v>3906</v>
      </c>
      <c r="H1119" s="33"/>
    </row>
    <row r="1120" spans="2:8" s="1" customFormat="1" ht="16.899999999999999" customHeight="1">
      <c r="B1120" s="33"/>
      <c r="C1120" s="206" t="s">
        <v>3706</v>
      </c>
      <c r="D1120" s="206" t="s">
        <v>3707</v>
      </c>
      <c r="E1120" s="18" t="s">
        <v>532</v>
      </c>
      <c r="F1120" s="207">
        <v>1</v>
      </c>
      <c r="H1120" s="33"/>
    </row>
    <row r="1121" spans="2:8" s="1" customFormat="1" ht="16.899999999999999" customHeight="1">
      <c r="B1121" s="33"/>
      <c r="C1121" s="206" t="s">
        <v>3693</v>
      </c>
      <c r="D1121" s="206" t="s">
        <v>3694</v>
      </c>
      <c r="E1121" s="18" t="s">
        <v>532</v>
      </c>
      <c r="F1121" s="207">
        <v>2</v>
      </c>
      <c r="H1121" s="33"/>
    </row>
    <row r="1122" spans="2:8" s="1" customFormat="1" ht="16.899999999999999" customHeight="1">
      <c r="B1122" s="33"/>
      <c r="C1122" s="202" t="s">
        <v>3366</v>
      </c>
      <c r="D1122" s="203" t="s">
        <v>3366</v>
      </c>
      <c r="E1122" s="204" t="s">
        <v>532</v>
      </c>
      <c r="F1122" s="205">
        <v>1</v>
      </c>
      <c r="H1122" s="33"/>
    </row>
    <row r="1123" spans="2:8" s="1" customFormat="1" ht="16.899999999999999" customHeight="1">
      <c r="B1123" s="33"/>
      <c r="C1123" s="206" t="s">
        <v>19</v>
      </c>
      <c r="D1123" s="206" t="s">
        <v>3697</v>
      </c>
      <c r="E1123" s="18" t="s">
        <v>19</v>
      </c>
      <c r="F1123" s="207">
        <v>0</v>
      </c>
      <c r="H1123" s="33"/>
    </row>
    <row r="1124" spans="2:8" s="1" customFormat="1" ht="16.899999999999999" customHeight="1">
      <c r="B1124" s="33"/>
      <c r="C1124" s="206" t="s">
        <v>3366</v>
      </c>
      <c r="D1124" s="206" t="s">
        <v>3701</v>
      </c>
      <c r="E1124" s="18" t="s">
        <v>19</v>
      </c>
      <c r="F1124" s="207">
        <v>1</v>
      </c>
      <c r="H1124" s="33"/>
    </row>
    <row r="1125" spans="2:8" s="1" customFormat="1" ht="16.899999999999999" customHeight="1">
      <c r="B1125" s="33"/>
      <c r="C1125" s="208" t="s">
        <v>3906</v>
      </c>
      <c r="H1125" s="33"/>
    </row>
    <row r="1126" spans="2:8" s="1" customFormat="1" ht="16.899999999999999" customHeight="1">
      <c r="B1126" s="33"/>
      <c r="C1126" s="206" t="s">
        <v>3702</v>
      </c>
      <c r="D1126" s="206" t="s">
        <v>3703</v>
      </c>
      <c r="E1126" s="18" t="s">
        <v>532</v>
      </c>
      <c r="F1126" s="207">
        <v>1</v>
      </c>
      <c r="H1126" s="33"/>
    </row>
    <row r="1127" spans="2:8" s="1" customFormat="1" ht="16.899999999999999" customHeight="1">
      <c r="B1127" s="33"/>
      <c r="C1127" s="206" t="s">
        <v>3693</v>
      </c>
      <c r="D1127" s="206" t="s">
        <v>3694</v>
      </c>
      <c r="E1127" s="18" t="s">
        <v>532</v>
      </c>
      <c r="F1127" s="207">
        <v>2</v>
      </c>
      <c r="H1127" s="33"/>
    </row>
    <row r="1128" spans="2:8" s="1" customFormat="1" ht="16.899999999999999" customHeight="1">
      <c r="B1128" s="33"/>
      <c r="C1128" s="202" t="s">
        <v>3367</v>
      </c>
      <c r="D1128" s="203" t="s">
        <v>3368</v>
      </c>
      <c r="E1128" s="204" t="s">
        <v>532</v>
      </c>
      <c r="F1128" s="205">
        <v>1</v>
      </c>
      <c r="H1128" s="33"/>
    </row>
    <row r="1129" spans="2:8" s="1" customFormat="1" ht="16.899999999999999" customHeight="1">
      <c r="B1129" s="33"/>
      <c r="C1129" s="206" t="s">
        <v>19</v>
      </c>
      <c r="D1129" s="206" t="s">
        <v>3697</v>
      </c>
      <c r="E1129" s="18" t="s">
        <v>19</v>
      </c>
      <c r="F1129" s="207">
        <v>0</v>
      </c>
      <c r="H1129" s="33"/>
    </row>
    <row r="1130" spans="2:8" s="1" customFormat="1" ht="16.899999999999999" customHeight="1">
      <c r="B1130" s="33"/>
      <c r="C1130" s="206" t="s">
        <v>19</v>
      </c>
      <c r="D1130" s="206" t="s">
        <v>83</v>
      </c>
      <c r="E1130" s="18" t="s">
        <v>19</v>
      </c>
      <c r="F1130" s="207">
        <v>1</v>
      </c>
      <c r="H1130" s="33"/>
    </row>
    <row r="1131" spans="2:8" s="1" customFormat="1" ht="16.899999999999999" customHeight="1">
      <c r="B1131" s="33"/>
      <c r="C1131" s="206" t="s">
        <v>3367</v>
      </c>
      <c r="D1131" s="206" t="s">
        <v>235</v>
      </c>
      <c r="E1131" s="18" t="s">
        <v>19</v>
      </c>
      <c r="F1131" s="207">
        <v>1</v>
      </c>
      <c r="H1131" s="33"/>
    </row>
    <row r="1132" spans="2:8" s="1" customFormat="1" ht="16.899999999999999" customHeight="1">
      <c r="B1132" s="33"/>
      <c r="C1132" s="208" t="s">
        <v>3906</v>
      </c>
      <c r="H1132" s="33"/>
    </row>
    <row r="1133" spans="2:8" s="1" customFormat="1" ht="16.899999999999999" customHeight="1">
      <c r="B1133" s="33"/>
      <c r="C1133" s="206" t="s">
        <v>3715</v>
      </c>
      <c r="D1133" s="206" t="s">
        <v>3716</v>
      </c>
      <c r="E1133" s="18" t="s">
        <v>532</v>
      </c>
      <c r="F1133" s="207">
        <v>1</v>
      </c>
      <c r="H1133" s="33"/>
    </row>
    <row r="1134" spans="2:8" s="1" customFormat="1" ht="16.899999999999999" customHeight="1">
      <c r="B1134" s="33"/>
      <c r="C1134" s="206" t="s">
        <v>3709</v>
      </c>
      <c r="D1134" s="206" t="s">
        <v>3710</v>
      </c>
      <c r="E1134" s="18" t="s">
        <v>532</v>
      </c>
      <c r="F1134" s="207">
        <v>2</v>
      </c>
      <c r="H1134" s="33"/>
    </row>
    <row r="1135" spans="2:8" s="1" customFormat="1" ht="16.899999999999999" customHeight="1">
      <c r="B1135" s="33"/>
      <c r="C1135" s="202" t="s">
        <v>3369</v>
      </c>
      <c r="D1135" s="203" t="s">
        <v>3370</v>
      </c>
      <c r="E1135" s="204" t="s">
        <v>532</v>
      </c>
      <c r="F1135" s="205">
        <v>1</v>
      </c>
      <c r="H1135" s="33"/>
    </row>
    <row r="1136" spans="2:8" s="1" customFormat="1" ht="16.899999999999999" customHeight="1">
      <c r="B1136" s="33"/>
      <c r="C1136" s="206" t="s">
        <v>19</v>
      </c>
      <c r="D1136" s="206" t="s">
        <v>3672</v>
      </c>
      <c r="E1136" s="18" t="s">
        <v>19</v>
      </c>
      <c r="F1136" s="207">
        <v>0</v>
      </c>
      <c r="H1136" s="33"/>
    </row>
    <row r="1137" spans="2:8" s="1" customFormat="1" ht="16.899999999999999" customHeight="1">
      <c r="B1137" s="33"/>
      <c r="C1137" s="206" t="s">
        <v>3369</v>
      </c>
      <c r="D1137" s="206" t="s">
        <v>3673</v>
      </c>
      <c r="E1137" s="18" t="s">
        <v>19</v>
      </c>
      <c r="F1137" s="207">
        <v>1</v>
      </c>
      <c r="H1137" s="33"/>
    </row>
    <row r="1138" spans="2:8" s="1" customFormat="1" ht="16.899999999999999" customHeight="1">
      <c r="B1138" s="33"/>
      <c r="C1138" s="208" t="s">
        <v>3906</v>
      </c>
      <c r="H1138" s="33"/>
    </row>
    <row r="1139" spans="2:8" s="1" customFormat="1" ht="16.899999999999999" customHeight="1">
      <c r="B1139" s="33"/>
      <c r="C1139" s="206" t="s">
        <v>3677</v>
      </c>
      <c r="D1139" s="206" t="s">
        <v>3678</v>
      </c>
      <c r="E1139" s="18" t="s">
        <v>532</v>
      </c>
      <c r="F1139" s="207">
        <v>1</v>
      </c>
      <c r="H1139" s="33"/>
    </row>
    <row r="1140" spans="2:8" s="1" customFormat="1" ht="16.899999999999999" customHeight="1">
      <c r="B1140" s="33"/>
      <c r="C1140" s="206" t="s">
        <v>3666</v>
      </c>
      <c r="D1140" s="206" t="s">
        <v>3667</v>
      </c>
      <c r="E1140" s="18" t="s">
        <v>532</v>
      </c>
      <c r="F1140" s="207">
        <v>1</v>
      </c>
      <c r="H1140" s="33"/>
    </row>
    <row r="1141" spans="2:8" s="1" customFormat="1" ht="16.899999999999999" customHeight="1">
      <c r="B1141" s="33"/>
      <c r="C1141" s="206" t="s">
        <v>3770</v>
      </c>
      <c r="D1141" s="206" t="s">
        <v>3771</v>
      </c>
      <c r="E1141" s="18" t="s">
        <v>532</v>
      </c>
      <c r="F1141" s="207">
        <v>1</v>
      </c>
      <c r="H1141" s="33"/>
    </row>
    <row r="1142" spans="2:8" s="1" customFormat="1" ht="16.899999999999999" customHeight="1">
      <c r="B1142" s="33"/>
      <c r="C1142" s="206" t="s">
        <v>3674</v>
      </c>
      <c r="D1142" s="206" t="s">
        <v>3675</v>
      </c>
      <c r="E1142" s="18" t="s">
        <v>532</v>
      </c>
      <c r="F1142" s="207">
        <v>1</v>
      </c>
      <c r="H1142" s="33"/>
    </row>
    <row r="1143" spans="2:8" s="1" customFormat="1" ht="16.899999999999999" customHeight="1">
      <c r="B1143" s="33"/>
      <c r="C1143" s="206" t="s">
        <v>3774</v>
      </c>
      <c r="D1143" s="206" t="s">
        <v>3775</v>
      </c>
      <c r="E1143" s="18" t="s">
        <v>532</v>
      </c>
      <c r="F1143" s="207">
        <v>1</v>
      </c>
      <c r="H1143" s="33"/>
    </row>
    <row r="1144" spans="2:8" s="1" customFormat="1" ht="16.899999999999999" customHeight="1">
      <c r="B1144" s="33"/>
      <c r="C1144" s="202" t="s">
        <v>3933</v>
      </c>
      <c r="D1144" s="203" t="s">
        <v>3934</v>
      </c>
      <c r="E1144" s="204" t="s">
        <v>147</v>
      </c>
      <c r="F1144" s="205">
        <v>0</v>
      </c>
      <c r="H1144" s="33"/>
    </row>
    <row r="1145" spans="2:8" s="1" customFormat="1" ht="16.899999999999999" customHeight="1">
      <c r="B1145" s="33"/>
      <c r="C1145" s="202" t="s">
        <v>3371</v>
      </c>
      <c r="D1145" s="203" t="s">
        <v>3372</v>
      </c>
      <c r="E1145" s="204" t="s">
        <v>157</v>
      </c>
      <c r="F1145" s="205">
        <v>16.7</v>
      </c>
      <c r="H1145" s="33"/>
    </row>
    <row r="1146" spans="2:8" s="1" customFormat="1" ht="16.899999999999999" customHeight="1">
      <c r="B1146" s="33"/>
      <c r="C1146" s="206" t="s">
        <v>19</v>
      </c>
      <c r="D1146" s="206" t="s">
        <v>3660</v>
      </c>
      <c r="E1146" s="18" t="s">
        <v>19</v>
      </c>
      <c r="F1146" s="207">
        <v>0</v>
      </c>
      <c r="H1146" s="33"/>
    </row>
    <row r="1147" spans="2:8" s="1" customFormat="1" ht="16.899999999999999" customHeight="1">
      <c r="B1147" s="33"/>
      <c r="C1147" s="206" t="s">
        <v>19</v>
      </c>
      <c r="D1147" s="206" t="s">
        <v>3373</v>
      </c>
      <c r="E1147" s="18" t="s">
        <v>19</v>
      </c>
      <c r="F1147" s="207">
        <v>16.7</v>
      </c>
      <c r="H1147" s="33"/>
    </row>
    <row r="1148" spans="2:8" s="1" customFormat="1" ht="16.899999999999999" customHeight="1">
      <c r="B1148" s="33"/>
      <c r="C1148" s="206" t="s">
        <v>3371</v>
      </c>
      <c r="D1148" s="206" t="s">
        <v>235</v>
      </c>
      <c r="E1148" s="18" t="s">
        <v>19</v>
      </c>
      <c r="F1148" s="207">
        <v>16.7</v>
      </c>
      <c r="H1148" s="33"/>
    </row>
    <row r="1149" spans="2:8" s="1" customFormat="1" ht="16.899999999999999" customHeight="1">
      <c r="B1149" s="33"/>
      <c r="C1149" s="208" t="s">
        <v>3906</v>
      </c>
      <c r="H1149" s="33"/>
    </row>
    <row r="1150" spans="2:8" s="1" customFormat="1" ht="16.899999999999999" customHeight="1">
      <c r="B1150" s="33"/>
      <c r="C1150" s="206" t="s">
        <v>3655</v>
      </c>
      <c r="D1150" s="206" t="s">
        <v>3656</v>
      </c>
      <c r="E1150" s="18" t="s">
        <v>157</v>
      </c>
      <c r="F1150" s="207">
        <v>16.7</v>
      </c>
      <c r="H1150" s="33"/>
    </row>
    <row r="1151" spans="2:8" s="1" customFormat="1" ht="16.899999999999999" customHeight="1">
      <c r="B1151" s="33"/>
      <c r="C1151" s="206" t="s">
        <v>3661</v>
      </c>
      <c r="D1151" s="206" t="s">
        <v>3662</v>
      </c>
      <c r="E1151" s="18" t="s">
        <v>157</v>
      </c>
      <c r="F1151" s="207">
        <v>16.867000000000001</v>
      </c>
      <c r="H1151" s="33"/>
    </row>
    <row r="1152" spans="2:8" s="1" customFormat="1" ht="16.899999999999999" customHeight="1">
      <c r="B1152" s="33"/>
      <c r="C1152" s="202" t="s">
        <v>3374</v>
      </c>
      <c r="D1152" s="203" t="s">
        <v>3374</v>
      </c>
      <c r="E1152" s="204" t="s">
        <v>147</v>
      </c>
      <c r="F1152" s="205">
        <v>3.637</v>
      </c>
      <c r="H1152" s="33"/>
    </row>
    <row r="1153" spans="2:8" s="1" customFormat="1" ht="16.899999999999999" customHeight="1">
      <c r="B1153" s="33"/>
      <c r="C1153" s="206" t="s">
        <v>19</v>
      </c>
      <c r="D1153" s="206" t="s">
        <v>3479</v>
      </c>
      <c r="E1153" s="18" t="s">
        <v>19</v>
      </c>
      <c r="F1153" s="207">
        <v>3.637</v>
      </c>
      <c r="H1153" s="33"/>
    </row>
    <row r="1154" spans="2:8" s="1" customFormat="1" ht="16.899999999999999" customHeight="1">
      <c r="B1154" s="33"/>
      <c r="C1154" s="206" t="s">
        <v>3374</v>
      </c>
      <c r="D1154" s="206" t="s">
        <v>235</v>
      </c>
      <c r="E1154" s="18" t="s">
        <v>19</v>
      </c>
      <c r="F1154" s="207">
        <v>3.637</v>
      </c>
      <c r="H1154" s="33"/>
    </row>
    <row r="1155" spans="2:8" s="1" customFormat="1" ht="16.899999999999999" customHeight="1">
      <c r="B1155" s="33"/>
      <c r="C1155" s="208" t="s">
        <v>3906</v>
      </c>
      <c r="H1155" s="33"/>
    </row>
    <row r="1156" spans="2:8" s="1" customFormat="1" ht="16.899999999999999" customHeight="1">
      <c r="B1156" s="33"/>
      <c r="C1156" s="206" t="s">
        <v>3474</v>
      </c>
      <c r="D1156" s="206" t="s">
        <v>3475</v>
      </c>
      <c r="E1156" s="18" t="s">
        <v>147</v>
      </c>
      <c r="F1156" s="207">
        <v>3.637</v>
      </c>
      <c r="H1156" s="33"/>
    </row>
    <row r="1157" spans="2:8" s="1" customFormat="1" ht="16.899999999999999" customHeight="1">
      <c r="B1157" s="33"/>
      <c r="C1157" s="206" t="s">
        <v>3480</v>
      </c>
      <c r="D1157" s="206" t="s">
        <v>3481</v>
      </c>
      <c r="E1157" s="18" t="s">
        <v>147</v>
      </c>
      <c r="F1157" s="207">
        <v>3.637</v>
      </c>
      <c r="H1157" s="33"/>
    </row>
    <row r="1158" spans="2:8" s="1" customFormat="1" ht="16.899999999999999" customHeight="1">
      <c r="B1158" s="33"/>
      <c r="C1158" s="202" t="s">
        <v>3935</v>
      </c>
      <c r="D1158" s="203" t="s">
        <v>3935</v>
      </c>
      <c r="E1158" s="204" t="s">
        <v>147</v>
      </c>
      <c r="F1158" s="205">
        <v>49.143999999999998</v>
      </c>
      <c r="H1158" s="33"/>
    </row>
    <row r="1159" spans="2:8" s="1" customFormat="1" ht="16.899999999999999" customHeight="1">
      <c r="B1159" s="33"/>
      <c r="C1159" s="202" t="s">
        <v>3936</v>
      </c>
      <c r="D1159" s="203" t="s">
        <v>189</v>
      </c>
      <c r="E1159" s="204" t="s">
        <v>147</v>
      </c>
      <c r="F1159" s="205">
        <v>7.3179999999999996</v>
      </c>
      <c r="H1159" s="33"/>
    </row>
    <row r="1160" spans="2:8" s="1" customFormat="1" ht="16.899999999999999" customHeight="1">
      <c r="B1160" s="33"/>
      <c r="C1160" s="202" t="s">
        <v>189</v>
      </c>
      <c r="D1160" s="203" t="s">
        <v>189</v>
      </c>
      <c r="E1160" s="204" t="s">
        <v>147</v>
      </c>
      <c r="F1160" s="205">
        <v>695.44500000000005</v>
      </c>
      <c r="H1160" s="33"/>
    </row>
    <row r="1161" spans="2:8" s="1" customFormat="1" ht="16.899999999999999" customHeight="1">
      <c r="B1161" s="33"/>
      <c r="C1161" s="202" t="s">
        <v>3937</v>
      </c>
      <c r="D1161" s="203" t="s">
        <v>3937</v>
      </c>
      <c r="E1161" s="204" t="s">
        <v>147</v>
      </c>
      <c r="F1161" s="205">
        <v>62.731000000000002</v>
      </c>
      <c r="H1161" s="33"/>
    </row>
    <row r="1162" spans="2:8" s="1" customFormat="1" ht="16.899999999999999" customHeight="1">
      <c r="B1162" s="33"/>
      <c r="C1162" s="202" t="s">
        <v>3938</v>
      </c>
      <c r="D1162" s="203" t="s">
        <v>3938</v>
      </c>
      <c r="E1162" s="204" t="s">
        <v>147</v>
      </c>
      <c r="F1162" s="205">
        <v>0</v>
      </c>
      <c r="H1162" s="33"/>
    </row>
    <row r="1163" spans="2:8" s="1" customFormat="1" ht="16.899999999999999" customHeight="1">
      <c r="B1163" s="33"/>
      <c r="C1163" s="202" t="s">
        <v>3939</v>
      </c>
      <c r="D1163" s="203" t="s">
        <v>3939</v>
      </c>
      <c r="E1163" s="204" t="s">
        <v>147</v>
      </c>
      <c r="F1163" s="205">
        <v>0</v>
      </c>
      <c r="H1163" s="33"/>
    </row>
    <row r="1164" spans="2:8" s="1" customFormat="1" ht="7.35" customHeight="1">
      <c r="B1164" s="42"/>
      <c r="C1164" s="43"/>
      <c r="D1164" s="43"/>
      <c r="E1164" s="43"/>
      <c r="F1164" s="43"/>
      <c r="G1164" s="43"/>
      <c r="H1164" s="33"/>
    </row>
    <row r="1165" spans="2:8" s="1" customFormat="1" ht="11.25"/>
  </sheetData>
  <sheetProtection algorithmName="SHA-512" hashValue="waw3kV1warRcYdrppaz0OhZDHvE5GTaYoTPrvjPaTx8RXw8yfU8b4bp3dXoBQRl2vYb4IVmlQLNidf1Znhvz1Q==" saltValue="0d6MjC+195X9Yr/mGCfstjf78hOuz+yXzfH6vEGTflkPD6Aez4NNkNiQ0dhbh44fYRqRkmIe93oWUPKS/Lzye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customFormat="1" ht="37.5" customHeight="1"/>
    <row r="2" spans="2:1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6" customFormat="1" ht="45" customHeight="1">
      <c r="B3" s="213"/>
      <c r="C3" s="342" t="s">
        <v>3940</v>
      </c>
      <c r="D3" s="342"/>
      <c r="E3" s="342"/>
      <c r="F3" s="342"/>
      <c r="G3" s="342"/>
      <c r="H3" s="342"/>
      <c r="I3" s="342"/>
      <c r="J3" s="342"/>
      <c r="K3" s="214"/>
    </row>
    <row r="4" spans="2:11" customFormat="1" ht="25.5" customHeight="1">
      <c r="B4" s="215"/>
      <c r="C4" s="341" t="s">
        <v>3941</v>
      </c>
      <c r="D4" s="341"/>
      <c r="E4" s="341"/>
      <c r="F4" s="341"/>
      <c r="G4" s="341"/>
      <c r="H4" s="341"/>
      <c r="I4" s="341"/>
      <c r="J4" s="341"/>
      <c r="K4" s="216"/>
    </row>
    <row r="5" spans="2:11" customFormat="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customFormat="1" ht="15" customHeight="1">
      <c r="B6" s="215"/>
      <c r="C6" s="340" t="s">
        <v>3942</v>
      </c>
      <c r="D6" s="340"/>
      <c r="E6" s="340"/>
      <c r="F6" s="340"/>
      <c r="G6" s="340"/>
      <c r="H6" s="340"/>
      <c r="I6" s="340"/>
      <c r="J6" s="340"/>
      <c r="K6" s="216"/>
    </row>
    <row r="7" spans="2:11" customFormat="1" ht="15" customHeight="1">
      <c r="B7" s="219"/>
      <c r="C7" s="340" t="s">
        <v>3943</v>
      </c>
      <c r="D7" s="340"/>
      <c r="E7" s="340"/>
      <c r="F7" s="340"/>
      <c r="G7" s="340"/>
      <c r="H7" s="340"/>
      <c r="I7" s="340"/>
      <c r="J7" s="340"/>
      <c r="K7" s="216"/>
    </row>
    <row r="8" spans="2:1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customFormat="1" ht="15" customHeight="1">
      <c r="B9" s="219"/>
      <c r="C9" s="340" t="s">
        <v>3944</v>
      </c>
      <c r="D9" s="340"/>
      <c r="E9" s="340"/>
      <c r="F9" s="340"/>
      <c r="G9" s="340"/>
      <c r="H9" s="340"/>
      <c r="I9" s="340"/>
      <c r="J9" s="340"/>
      <c r="K9" s="216"/>
    </row>
    <row r="10" spans="2:11" customFormat="1" ht="15" customHeight="1">
      <c r="B10" s="219"/>
      <c r="C10" s="218"/>
      <c r="D10" s="340" t="s">
        <v>3945</v>
      </c>
      <c r="E10" s="340"/>
      <c r="F10" s="340"/>
      <c r="G10" s="340"/>
      <c r="H10" s="340"/>
      <c r="I10" s="340"/>
      <c r="J10" s="340"/>
      <c r="K10" s="216"/>
    </row>
    <row r="11" spans="2:11" customFormat="1" ht="15" customHeight="1">
      <c r="B11" s="219"/>
      <c r="C11" s="220"/>
      <c r="D11" s="340" t="s">
        <v>3946</v>
      </c>
      <c r="E11" s="340"/>
      <c r="F11" s="340"/>
      <c r="G11" s="340"/>
      <c r="H11" s="340"/>
      <c r="I11" s="340"/>
      <c r="J11" s="340"/>
      <c r="K11" s="216"/>
    </row>
    <row r="12" spans="2:1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pans="2:11" customFormat="1" ht="15" customHeight="1">
      <c r="B13" s="219"/>
      <c r="C13" s="220"/>
      <c r="D13" s="221" t="s">
        <v>3947</v>
      </c>
      <c r="E13" s="218"/>
      <c r="F13" s="218"/>
      <c r="G13" s="218"/>
      <c r="H13" s="218"/>
      <c r="I13" s="218"/>
      <c r="J13" s="218"/>
      <c r="K13" s="216"/>
    </row>
    <row r="14" spans="2:1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pans="2:11" customFormat="1" ht="15" customHeight="1">
      <c r="B15" s="219"/>
      <c r="C15" s="220"/>
      <c r="D15" s="340" t="s">
        <v>3948</v>
      </c>
      <c r="E15" s="340"/>
      <c r="F15" s="340"/>
      <c r="G15" s="340"/>
      <c r="H15" s="340"/>
      <c r="I15" s="340"/>
      <c r="J15" s="340"/>
      <c r="K15" s="216"/>
    </row>
    <row r="16" spans="2:11" customFormat="1" ht="15" customHeight="1">
      <c r="B16" s="219"/>
      <c r="C16" s="220"/>
      <c r="D16" s="340" t="s">
        <v>3949</v>
      </c>
      <c r="E16" s="340"/>
      <c r="F16" s="340"/>
      <c r="G16" s="340"/>
      <c r="H16" s="340"/>
      <c r="I16" s="340"/>
      <c r="J16" s="340"/>
      <c r="K16" s="216"/>
    </row>
    <row r="17" spans="2:11" customFormat="1" ht="15" customHeight="1">
      <c r="B17" s="219"/>
      <c r="C17" s="220"/>
      <c r="D17" s="340" t="s">
        <v>3950</v>
      </c>
      <c r="E17" s="340"/>
      <c r="F17" s="340"/>
      <c r="G17" s="340"/>
      <c r="H17" s="340"/>
      <c r="I17" s="340"/>
      <c r="J17" s="340"/>
      <c r="K17" s="216"/>
    </row>
    <row r="18" spans="2:11" customFormat="1" ht="15" customHeight="1">
      <c r="B18" s="219"/>
      <c r="C18" s="220"/>
      <c r="D18" s="220"/>
      <c r="E18" s="222" t="s">
        <v>82</v>
      </c>
      <c r="F18" s="340" t="s">
        <v>3951</v>
      </c>
      <c r="G18" s="340"/>
      <c r="H18" s="340"/>
      <c r="I18" s="340"/>
      <c r="J18" s="340"/>
      <c r="K18" s="216"/>
    </row>
    <row r="19" spans="2:11" customFormat="1" ht="15" customHeight="1">
      <c r="B19" s="219"/>
      <c r="C19" s="220"/>
      <c r="D19" s="220"/>
      <c r="E19" s="222" t="s">
        <v>3952</v>
      </c>
      <c r="F19" s="340" t="s">
        <v>3953</v>
      </c>
      <c r="G19" s="340"/>
      <c r="H19" s="340"/>
      <c r="I19" s="340"/>
      <c r="J19" s="340"/>
      <c r="K19" s="216"/>
    </row>
    <row r="20" spans="2:11" customFormat="1" ht="15" customHeight="1">
      <c r="B20" s="219"/>
      <c r="C20" s="220"/>
      <c r="D20" s="220"/>
      <c r="E20" s="222" t="s">
        <v>3954</v>
      </c>
      <c r="F20" s="340" t="s">
        <v>3955</v>
      </c>
      <c r="G20" s="340"/>
      <c r="H20" s="340"/>
      <c r="I20" s="340"/>
      <c r="J20" s="340"/>
      <c r="K20" s="216"/>
    </row>
    <row r="21" spans="2:11" customFormat="1" ht="15" customHeight="1">
      <c r="B21" s="219"/>
      <c r="C21" s="220"/>
      <c r="D21" s="220"/>
      <c r="E21" s="222" t="s">
        <v>142</v>
      </c>
      <c r="F21" s="340" t="s">
        <v>143</v>
      </c>
      <c r="G21" s="340"/>
      <c r="H21" s="340"/>
      <c r="I21" s="340"/>
      <c r="J21" s="340"/>
      <c r="K21" s="216"/>
    </row>
    <row r="22" spans="2:11" customFormat="1" ht="15" customHeight="1">
      <c r="B22" s="219"/>
      <c r="C22" s="220"/>
      <c r="D22" s="220"/>
      <c r="E22" s="222" t="s">
        <v>1042</v>
      </c>
      <c r="F22" s="340" t="s">
        <v>935</v>
      </c>
      <c r="G22" s="340"/>
      <c r="H22" s="340"/>
      <c r="I22" s="340"/>
      <c r="J22" s="340"/>
      <c r="K22" s="216"/>
    </row>
    <row r="23" spans="2:11" customFormat="1" ht="15" customHeight="1">
      <c r="B23" s="219"/>
      <c r="C23" s="220"/>
      <c r="D23" s="220"/>
      <c r="E23" s="222" t="s">
        <v>94</v>
      </c>
      <c r="F23" s="340" t="s">
        <v>3956</v>
      </c>
      <c r="G23" s="340"/>
      <c r="H23" s="340"/>
      <c r="I23" s="340"/>
      <c r="J23" s="340"/>
      <c r="K23" s="216"/>
    </row>
    <row r="24" spans="2:1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pans="2:11" customFormat="1" ht="15" customHeight="1">
      <c r="B25" s="219"/>
      <c r="C25" s="340" t="s">
        <v>3957</v>
      </c>
      <c r="D25" s="340"/>
      <c r="E25" s="340"/>
      <c r="F25" s="340"/>
      <c r="G25" s="340"/>
      <c r="H25" s="340"/>
      <c r="I25" s="340"/>
      <c r="J25" s="340"/>
      <c r="K25" s="216"/>
    </row>
    <row r="26" spans="2:11" customFormat="1" ht="15" customHeight="1">
      <c r="B26" s="219"/>
      <c r="C26" s="340" t="s">
        <v>3958</v>
      </c>
      <c r="D26" s="340"/>
      <c r="E26" s="340"/>
      <c r="F26" s="340"/>
      <c r="G26" s="340"/>
      <c r="H26" s="340"/>
      <c r="I26" s="340"/>
      <c r="J26" s="340"/>
      <c r="K26" s="216"/>
    </row>
    <row r="27" spans="2:11" customFormat="1" ht="15" customHeight="1">
      <c r="B27" s="219"/>
      <c r="C27" s="218"/>
      <c r="D27" s="340" t="s">
        <v>3959</v>
      </c>
      <c r="E27" s="340"/>
      <c r="F27" s="340"/>
      <c r="G27" s="340"/>
      <c r="H27" s="340"/>
      <c r="I27" s="340"/>
      <c r="J27" s="340"/>
      <c r="K27" s="216"/>
    </row>
    <row r="28" spans="2:11" customFormat="1" ht="15" customHeight="1">
      <c r="B28" s="219"/>
      <c r="C28" s="220"/>
      <c r="D28" s="340" t="s">
        <v>3960</v>
      </c>
      <c r="E28" s="340"/>
      <c r="F28" s="340"/>
      <c r="G28" s="340"/>
      <c r="H28" s="340"/>
      <c r="I28" s="340"/>
      <c r="J28" s="340"/>
      <c r="K28" s="216"/>
    </row>
    <row r="29" spans="2:1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pans="2:11" customFormat="1" ht="15" customHeight="1">
      <c r="B30" s="219"/>
      <c r="C30" s="220"/>
      <c r="D30" s="340" t="s">
        <v>3961</v>
      </c>
      <c r="E30" s="340"/>
      <c r="F30" s="340"/>
      <c r="G30" s="340"/>
      <c r="H30" s="340"/>
      <c r="I30" s="340"/>
      <c r="J30" s="340"/>
      <c r="K30" s="216"/>
    </row>
    <row r="31" spans="2:11" customFormat="1" ht="15" customHeight="1">
      <c r="B31" s="219"/>
      <c r="C31" s="220"/>
      <c r="D31" s="340" t="s">
        <v>3962</v>
      </c>
      <c r="E31" s="340"/>
      <c r="F31" s="340"/>
      <c r="G31" s="340"/>
      <c r="H31" s="340"/>
      <c r="I31" s="340"/>
      <c r="J31" s="340"/>
      <c r="K31" s="216"/>
    </row>
    <row r="32" spans="2:1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pans="2:11" customFormat="1" ht="15" customHeight="1">
      <c r="B33" s="219"/>
      <c r="C33" s="220"/>
      <c r="D33" s="340" t="s">
        <v>3963</v>
      </c>
      <c r="E33" s="340"/>
      <c r="F33" s="340"/>
      <c r="G33" s="340"/>
      <c r="H33" s="340"/>
      <c r="I33" s="340"/>
      <c r="J33" s="340"/>
      <c r="K33" s="216"/>
    </row>
    <row r="34" spans="2:11" customFormat="1" ht="15" customHeight="1">
      <c r="B34" s="219"/>
      <c r="C34" s="220"/>
      <c r="D34" s="340" t="s">
        <v>3964</v>
      </c>
      <c r="E34" s="340"/>
      <c r="F34" s="340"/>
      <c r="G34" s="340"/>
      <c r="H34" s="340"/>
      <c r="I34" s="340"/>
      <c r="J34" s="340"/>
      <c r="K34" s="216"/>
    </row>
    <row r="35" spans="2:11" customFormat="1" ht="15" customHeight="1">
      <c r="B35" s="219"/>
      <c r="C35" s="220"/>
      <c r="D35" s="340" t="s">
        <v>3965</v>
      </c>
      <c r="E35" s="340"/>
      <c r="F35" s="340"/>
      <c r="G35" s="340"/>
      <c r="H35" s="340"/>
      <c r="I35" s="340"/>
      <c r="J35" s="340"/>
      <c r="K35" s="216"/>
    </row>
    <row r="36" spans="2:11" customFormat="1" ht="15" customHeight="1">
      <c r="B36" s="219"/>
      <c r="C36" s="220"/>
      <c r="D36" s="218"/>
      <c r="E36" s="221" t="s">
        <v>204</v>
      </c>
      <c r="F36" s="218"/>
      <c r="G36" s="340" t="s">
        <v>3966</v>
      </c>
      <c r="H36" s="340"/>
      <c r="I36" s="340"/>
      <c r="J36" s="340"/>
      <c r="K36" s="216"/>
    </row>
    <row r="37" spans="2:11" customFormat="1" ht="30.75" customHeight="1">
      <c r="B37" s="219"/>
      <c r="C37" s="220"/>
      <c r="D37" s="218"/>
      <c r="E37" s="221" t="s">
        <v>3967</v>
      </c>
      <c r="F37" s="218"/>
      <c r="G37" s="340" t="s">
        <v>3968</v>
      </c>
      <c r="H37" s="340"/>
      <c r="I37" s="340"/>
      <c r="J37" s="340"/>
      <c r="K37" s="216"/>
    </row>
    <row r="38" spans="2:11" customFormat="1" ht="15" customHeight="1">
      <c r="B38" s="219"/>
      <c r="C38" s="220"/>
      <c r="D38" s="218"/>
      <c r="E38" s="221" t="s">
        <v>56</v>
      </c>
      <c r="F38" s="218"/>
      <c r="G38" s="340" t="s">
        <v>3969</v>
      </c>
      <c r="H38" s="340"/>
      <c r="I38" s="340"/>
      <c r="J38" s="340"/>
      <c r="K38" s="216"/>
    </row>
    <row r="39" spans="2:11" customFormat="1" ht="15" customHeight="1">
      <c r="B39" s="219"/>
      <c r="C39" s="220"/>
      <c r="D39" s="218"/>
      <c r="E39" s="221" t="s">
        <v>57</v>
      </c>
      <c r="F39" s="218"/>
      <c r="G39" s="340" t="s">
        <v>3970</v>
      </c>
      <c r="H39" s="340"/>
      <c r="I39" s="340"/>
      <c r="J39" s="340"/>
      <c r="K39" s="216"/>
    </row>
    <row r="40" spans="2:11" customFormat="1" ht="15" customHeight="1">
      <c r="B40" s="219"/>
      <c r="C40" s="220"/>
      <c r="D40" s="218"/>
      <c r="E40" s="221" t="s">
        <v>205</v>
      </c>
      <c r="F40" s="218"/>
      <c r="G40" s="340" t="s">
        <v>3971</v>
      </c>
      <c r="H40" s="340"/>
      <c r="I40" s="340"/>
      <c r="J40" s="340"/>
      <c r="K40" s="216"/>
    </row>
    <row r="41" spans="2:11" customFormat="1" ht="15" customHeight="1">
      <c r="B41" s="219"/>
      <c r="C41" s="220"/>
      <c r="D41" s="218"/>
      <c r="E41" s="221" t="s">
        <v>206</v>
      </c>
      <c r="F41" s="218"/>
      <c r="G41" s="340" t="s">
        <v>3972</v>
      </c>
      <c r="H41" s="340"/>
      <c r="I41" s="340"/>
      <c r="J41" s="340"/>
      <c r="K41" s="216"/>
    </row>
    <row r="42" spans="2:11" customFormat="1" ht="15" customHeight="1">
      <c r="B42" s="219"/>
      <c r="C42" s="220"/>
      <c r="D42" s="218"/>
      <c r="E42" s="221" t="s">
        <v>3973</v>
      </c>
      <c r="F42" s="218"/>
      <c r="G42" s="340" t="s">
        <v>3974</v>
      </c>
      <c r="H42" s="340"/>
      <c r="I42" s="340"/>
      <c r="J42" s="340"/>
      <c r="K42" s="216"/>
    </row>
    <row r="43" spans="2:11" customFormat="1" ht="15" customHeight="1">
      <c r="B43" s="219"/>
      <c r="C43" s="220"/>
      <c r="D43" s="218"/>
      <c r="E43" s="221"/>
      <c r="F43" s="218"/>
      <c r="G43" s="340" t="s">
        <v>3975</v>
      </c>
      <c r="H43" s="340"/>
      <c r="I43" s="340"/>
      <c r="J43" s="340"/>
      <c r="K43" s="216"/>
    </row>
    <row r="44" spans="2:11" customFormat="1" ht="15" customHeight="1">
      <c r="B44" s="219"/>
      <c r="C44" s="220"/>
      <c r="D44" s="218"/>
      <c r="E44" s="221" t="s">
        <v>3976</v>
      </c>
      <c r="F44" s="218"/>
      <c r="G44" s="340" t="s">
        <v>3977</v>
      </c>
      <c r="H44" s="340"/>
      <c r="I44" s="340"/>
      <c r="J44" s="340"/>
      <c r="K44" s="216"/>
    </row>
    <row r="45" spans="2:11" customFormat="1" ht="15" customHeight="1">
      <c r="B45" s="219"/>
      <c r="C45" s="220"/>
      <c r="D45" s="218"/>
      <c r="E45" s="221" t="s">
        <v>208</v>
      </c>
      <c r="F45" s="218"/>
      <c r="G45" s="340" t="s">
        <v>3978</v>
      </c>
      <c r="H45" s="340"/>
      <c r="I45" s="340"/>
      <c r="J45" s="340"/>
      <c r="K45" s="216"/>
    </row>
    <row r="46" spans="2:1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pans="2:11" customFormat="1" ht="15" customHeight="1">
      <c r="B47" s="219"/>
      <c r="C47" s="220"/>
      <c r="D47" s="340" t="s">
        <v>3979</v>
      </c>
      <c r="E47" s="340"/>
      <c r="F47" s="340"/>
      <c r="G47" s="340"/>
      <c r="H47" s="340"/>
      <c r="I47" s="340"/>
      <c r="J47" s="340"/>
      <c r="K47" s="216"/>
    </row>
    <row r="48" spans="2:11" customFormat="1" ht="15" customHeight="1">
      <c r="B48" s="219"/>
      <c r="C48" s="220"/>
      <c r="D48" s="220"/>
      <c r="E48" s="340" t="s">
        <v>3980</v>
      </c>
      <c r="F48" s="340"/>
      <c r="G48" s="340"/>
      <c r="H48" s="340"/>
      <c r="I48" s="340"/>
      <c r="J48" s="340"/>
      <c r="K48" s="216"/>
    </row>
    <row r="49" spans="2:11" customFormat="1" ht="15" customHeight="1">
      <c r="B49" s="219"/>
      <c r="C49" s="220"/>
      <c r="D49" s="220"/>
      <c r="E49" s="340" t="s">
        <v>3981</v>
      </c>
      <c r="F49" s="340"/>
      <c r="G49" s="340"/>
      <c r="H49" s="340"/>
      <c r="I49" s="340"/>
      <c r="J49" s="340"/>
      <c r="K49" s="216"/>
    </row>
    <row r="50" spans="2:11" customFormat="1" ht="15" customHeight="1">
      <c r="B50" s="219"/>
      <c r="C50" s="220"/>
      <c r="D50" s="220"/>
      <c r="E50" s="340" t="s">
        <v>3982</v>
      </c>
      <c r="F50" s="340"/>
      <c r="G50" s="340"/>
      <c r="H50" s="340"/>
      <c r="I50" s="340"/>
      <c r="J50" s="340"/>
      <c r="K50" s="216"/>
    </row>
    <row r="51" spans="2:11" customFormat="1" ht="15" customHeight="1">
      <c r="B51" s="219"/>
      <c r="C51" s="220"/>
      <c r="D51" s="340" t="s">
        <v>3983</v>
      </c>
      <c r="E51" s="340"/>
      <c r="F51" s="340"/>
      <c r="G51" s="340"/>
      <c r="H51" s="340"/>
      <c r="I51" s="340"/>
      <c r="J51" s="340"/>
      <c r="K51" s="216"/>
    </row>
    <row r="52" spans="2:11" customFormat="1" ht="25.5" customHeight="1">
      <c r="B52" s="215"/>
      <c r="C52" s="341" t="s">
        <v>3984</v>
      </c>
      <c r="D52" s="341"/>
      <c r="E52" s="341"/>
      <c r="F52" s="341"/>
      <c r="G52" s="341"/>
      <c r="H52" s="341"/>
      <c r="I52" s="341"/>
      <c r="J52" s="341"/>
      <c r="K52" s="216"/>
    </row>
    <row r="53" spans="2:11" customFormat="1" ht="5.25" customHeight="1">
      <c r="B53" s="215"/>
      <c r="C53" s="217"/>
      <c r="D53" s="217"/>
      <c r="E53" s="217"/>
      <c r="F53" s="217"/>
      <c r="G53" s="217"/>
      <c r="H53" s="217"/>
      <c r="I53" s="217"/>
      <c r="J53" s="217"/>
      <c r="K53" s="216"/>
    </row>
    <row r="54" spans="2:11" customFormat="1" ht="15" customHeight="1">
      <c r="B54" s="215"/>
      <c r="C54" s="340" t="s">
        <v>3985</v>
      </c>
      <c r="D54" s="340"/>
      <c r="E54" s="340"/>
      <c r="F54" s="340"/>
      <c r="G54" s="340"/>
      <c r="H54" s="340"/>
      <c r="I54" s="340"/>
      <c r="J54" s="340"/>
      <c r="K54" s="216"/>
    </row>
    <row r="55" spans="2:11" customFormat="1" ht="15" customHeight="1">
      <c r="B55" s="215"/>
      <c r="C55" s="340" t="s">
        <v>3986</v>
      </c>
      <c r="D55" s="340"/>
      <c r="E55" s="340"/>
      <c r="F55" s="340"/>
      <c r="G55" s="340"/>
      <c r="H55" s="340"/>
      <c r="I55" s="340"/>
      <c r="J55" s="340"/>
      <c r="K55" s="216"/>
    </row>
    <row r="56" spans="2:11" customFormat="1" ht="12.75" customHeight="1">
      <c r="B56" s="215"/>
      <c r="C56" s="218"/>
      <c r="D56" s="218"/>
      <c r="E56" s="218"/>
      <c r="F56" s="218"/>
      <c r="G56" s="218"/>
      <c r="H56" s="218"/>
      <c r="I56" s="218"/>
      <c r="J56" s="218"/>
      <c r="K56" s="216"/>
    </row>
    <row r="57" spans="2:11" customFormat="1" ht="15" customHeight="1">
      <c r="B57" s="215"/>
      <c r="C57" s="340" t="s">
        <v>3987</v>
      </c>
      <c r="D57" s="340"/>
      <c r="E57" s="340"/>
      <c r="F57" s="340"/>
      <c r="G57" s="340"/>
      <c r="H57" s="340"/>
      <c r="I57" s="340"/>
      <c r="J57" s="340"/>
      <c r="K57" s="216"/>
    </row>
    <row r="58" spans="2:11" customFormat="1" ht="15" customHeight="1">
      <c r="B58" s="215"/>
      <c r="C58" s="220"/>
      <c r="D58" s="340" t="s">
        <v>3988</v>
      </c>
      <c r="E58" s="340"/>
      <c r="F58" s="340"/>
      <c r="G58" s="340"/>
      <c r="H58" s="340"/>
      <c r="I58" s="340"/>
      <c r="J58" s="340"/>
      <c r="K58" s="216"/>
    </row>
    <row r="59" spans="2:11" customFormat="1" ht="15" customHeight="1">
      <c r="B59" s="215"/>
      <c r="C59" s="220"/>
      <c r="D59" s="340" t="s">
        <v>3989</v>
      </c>
      <c r="E59" s="340"/>
      <c r="F59" s="340"/>
      <c r="G59" s="340"/>
      <c r="H59" s="340"/>
      <c r="I59" s="340"/>
      <c r="J59" s="340"/>
      <c r="K59" s="216"/>
    </row>
    <row r="60" spans="2:11" customFormat="1" ht="15" customHeight="1">
      <c r="B60" s="215"/>
      <c r="C60" s="220"/>
      <c r="D60" s="340" t="s">
        <v>3990</v>
      </c>
      <c r="E60" s="340"/>
      <c r="F60" s="340"/>
      <c r="G60" s="340"/>
      <c r="H60" s="340"/>
      <c r="I60" s="340"/>
      <c r="J60" s="340"/>
      <c r="K60" s="216"/>
    </row>
    <row r="61" spans="2:11" customFormat="1" ht="15" customHeight="1">
      <c r="B61" s="215"/>
      <c r="C61" s="220"/>
      <c r="D61" s="340" t="s">
        <v>3991</v>
      </c>
      <c r="E61" s="340"/>
      <c r="F61" s="340"/>
      <c r="G61" s="340"/>
      <c r="H61" s="340"/>
      <c r="I61" s="340"/>
      <c r="J61" s="340"/>
      <c r="K61" s="216"/>
    </row>
    <row r="62" spans="2:11" customFormat="1" ht="15" customHeight="1">
      <c r="B62" s="215"/>
      <c r="C62" s="220"/>
      <c r="D62" s="343" t="s">
        <v>3992</v>
      </c>
      <c r="E62" s="343"/>
      <c r="F62" s="343"/>
      <c r="G62" s="343"/>
      <c r="H62" s="343"/>
      <c r="I62" s="343"/>
      <c r="J62" s="343"/>
      <c r="K62" s="216"/>
    </row>
    <row r="63" spans="2:11" customFormat="1" ht="15" customHeight="1">
      <c r="B63" s="215"/>
      <c r="C63" s="220"/>
      <c r="D63" s="340" t="s">
        <v>3993</v>
      </c>
      <c r="E63" s="340"/>
      <c r="F63" s="340"/>
      <c r="G63" s="340"/>
      <c r="H63" s="340"/>
      <c r="I63" s="340"/>
      <c r="J63" s="340"/>
      <c r="K63" s="216"/>
    </row>
    <row r="64" spans="2:11" customFormat="1" ht="12.75" customHeight="1">
      <c r="B64" s="215"/>
      <c r="C64" s="220"/>
      <c r="D64" s="220"/>
      <c r="E64" s="223"/>
      <c r="F64" s="220"/>
      <c r="G64" s="220"/>
      <c r="H64" s="220"/>
      <c r="I64" s="220"/>
      <c r="J64" s="220"/>
      <c r="K64" s="216"/>
    </row>
    <row r="65" spans="2:11" customFormat="1" ht="15" customHeight="1">
      <c r="B65" s="215"/>
      <c r="C65" s="220"/>
      <c r="D65" s="340" t="s">
        <v>3994</v>
      </c>
      <c r="E65" s="340"/>
      <c r="F65" s="340"/>
      <c r="G65" s="340"/>
      <c r="H65" s="340"/>
      <c r="I65" s="340"/>
      <c r="J65" s="340"/>
      <c r="K65" s="216"/>
    </row>
    <row r="66" spans="2:11" customFormat="1" ht="15" customHeight="1">
      <c r="B66" s="215"/>
      <c r="C66" s="220"/>
      <c r="D66" s="343" t="s">
        <v>3995</v>
      </c>
      <c r="E66" s="343"/>
      <c r="F66" s="343"/>
      <c r="G66" s="343"/>
      <c r="H66" s="343"/>
      <c r="I66" s="343"/>
      <c r="J66" s="343"/>
      <c r="K66" s="216"/>
    </row>
    <row r="67" spans="2:11" customFormat="1" ht="15" customHeight="1">
      <c r="B67" s="215"/>
      <c r="C67" s="220"/>
      <c r="D67" s="340" t="s">
        <v>3996</v>
      </c>
      <c r="E67" s="340"/>
      <c r="F67" s="340"/>
      <c r="G67" s="340"/>
      <c r="H67" s="340"/>
      <c r="I67" s="340"/>
      <c r="J67" s="340"/>
      <c r="K67" s="216"/>
    </row>
    <row r="68" spans="2:11" customFormat="1" ht="15" customHeight="1">
      <c r="B68" s="215"/>
      <c r="C68" s="220"/>
      <c r="D68" s="340" t="s">
        <v>3997</v>
      </c>
      <c r="E68" s="340"/>
      <c r="F68" s="340"/>
      <c r="G68" s="340"/>
      <c r="H68" s="340"/>
      <c r="I68" s="340"/>
      <c r="J68" s="340"/>
      <c r="K68" s="216"/>
    </row>
    <row r="69" spans="2:11" customFormat="1" ht="15" customHeight="1">
      <c r="B69" s="215"/>
      <c r="C69" s="220"/>
      <c r="D69" s="340" t="s">
        <v>3998</v>
      </c>
      <c r="E69" s="340"/>
      <c r="F69" s="340"/>
      <c r="G69" s="340"/>
      <c r="H69" s="340"/>
      <c r="I69" s="340"/>
      <c r="J69" s="340"/>
      <c r="K69" s="216"/>
    </row>
    <row r="70" spans="2:11" customFormat="1" ht="15" customHeight="1">
      <c r="B70" s="215"/>
      <c r="C70" s="220"/>
      <c r="D70" s="340" t="s">
        <v>3999</v>
      </c>
      <c r="E70" s="340"/>
      <c r="F70" s="340"/>
      <c r="G70" s="340"/>
      <c r="H70" s="340"/>
      <c r="I70" s="340"/>
      <c r="J70" s="340"/>
      <c r="K70" s="216"/>
    </row>
    <row r="71" spans="2:1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pans="2:1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customFormat="1" ht="45" customHeight="1">
      <c r="B75" s="232"/>
      <c r="C75" s="344" t="s">
        <v>4000</v>
      </c>
      <c r="D75" s="344"/>
      <c r="E75" s="344"/>
      <c r="F75" s="344"/>
      <c r="G75" s="344"/>
      <c r="H75" s="344"/>
      <c r="I75" s="344"/>
      <c r="J75" s="344"/>
      <c r="K75" s="233"/>
    </row>
    <row r="76" spans="2:11" customFormat="1" ht="17.25" customHeight="1">
      <c r="B76" s="232"/>
      <c r="C76" s="234" t="s">
        <v>4001</v>
      </c>
      <c r="D76" s="234"/>
      <c r="E76" s="234"/>
      <c r="F76" s="234" t="s">
        <v>4002</v>
      </c>
      <c r="G76" s="235"/>
      <c r="H76" s="234" t="s">
        <v>57</v>
      </c>
      <c r="I76" s="234" t="s">
        <v>60</v>
      </c>
      <c r="J76" s="234" t="s">
        <v>4003</v>
      </c>
      <c r="K76" s="233"/>
    </row>
    <row r="77" spans="2:11" customFormat="1" ht="17.25" customHeight="1">
      <c r="B77" s="232"/>
      <c r="C77" s="236" t="s">
        <v>4004</v>
      </c>
      <c r="D77" s="236"/>
      <c r="E77" s="236"/>
      <c r="F77" s="237" t="s">
        <v>4005</v>
      </c>
      <c r="G77" s="238"/>
      <c r="H77" s="236"/>
      <c r="I77" s="236"/>
      <c r="J77" s="236" t="s">
        <v>4006</v>
      </c>
      <c r="K77" s="233"/>
    </row>
    <row r="78" spans="2:11" customFormat="1" ht="5.25" customHeight="1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customFormat="1" ht="15" customHeight="1">
      <c r="B79" s="232"/>
      <c r="C79" s="221" t="s">
        <v>56</v>
      </c>
      <c r="D79" s="241"/>
      <c r="E79" s="241"/>
      <c r="F79" s="242" t="s">
        <v>4007</v>
      </c>
      <c r="G79" s="243"/>
      <c r="H79" s="221" t="s">
        <v>4008</v>
      </c>
      <c r="I79" s="221" t="s">
        <v>4009</v>
      </c>
      <c r="J79" s="221">
        <v>20</v>
      </c>
      <c r="K79" s="233"/>
    </row>
    <row r="80" spans="2:11" customFormat="1" ht="15" customHeight="1">
      <c r="B80" s="232"/>
      <c r="C80" s="221" t="s">
        <v>4010</v>
      </c>
      <c r="D80" s="221"/>
      <c r="E80" s="221"/>
      <c r="F80" s="242" t="s">
        <v>4007</v>
      </c>
      <c r="G80" s="243"/>
      <c r="H80" s="221" t="s">
        <v>4011</v>
      </c>
      <c r="I80" s="221" t="s">
        <v>4009</v>
      </c>
      <c r="J80" s="221">
        <v>120</v>
      </c>
      <c r="K80" s="233"/>
    </row>
    <row r="81" spans="2:11" customFormat="1" ht="15" customHeight="1">
      <c r="B81" s="244"/>
      <c r="C81" s="221" t="s">
        <v>4012</v>
      </c>
      <c r="D81" s="221"/>
      <c r="E81" s="221"/>
      <c r="F81" s="242" t="s">
        <v>4013</v>
      </c>
      <c r="G81" s="243"/>
      <c r="H81" s="221" t="s">
        <v>4014</v>
      </c>
      <c r="I81" s="221" t="s">
        <v>4009</v>
      </c>
      <c r="J81" s="221">
        <v>50</v>
      </c>
      <c r="K81" s="233"/>
    </row>
    <row r="82" spans="2:11" customFormat="1" ht="15" customHeight="1">
      <c r="B82" s="244"/>
      <c r="C82" s="221" t="s">
        <v>4015</v>
      </c>
      <c r="D82" s="221"/>
      <c r="E82" s="221"/>
      <c r="F82" s="242" t="s">
        <v>4007</v>
      </c>
      <c r="G82" s="243"/>
      <c r="H82" s="221" t="s">
        <v>4016</v>
      </c>
      <c r="I82" s="221" t="s">
        <v>4017</v>
      </c>
      <c r="J82" s="221"/>
      <c r="K82" s="233"/>
    </row>
    <row r="83" spans="2:11" customFormat="1" ht="15" customHeight="1">
      <c r="B83" s="244"/>
      <c r="C83" s="221" t="s">
        <v>4018</v>
      </c>
      <c r="D83" s="221"/>
      <c r="E83" s="221"/>
      <c r="F83" s="242" t="s">
        <v>4013</v>
      </c>
      <c r="G83" s="221"/>
      <c r="H83" s="221" t="s">
        <v>4019</v>
      </c>
      <c r="I83" s="221" t="s">
        <v>4009</v>
      </c>
      <c r="J83" s="221">
        <v>15</v>
      </c>
      <c r="K83" s="233"/>
    </row>
    <row r="84" spans="2:11" customFormat="1" ht="15" customHeight="1">
      <c r="B84" s="244"/>
      <c r="C84" s="221" t="s">
        <v>4020</v>
      </c>
      <c r="D84" s="221"/>
      <c r="E84" s="221"/>
      <c r="F84" s="242" t="s">
        <v>4013</v>
      </c>
      <c r="G84" s="221"/>
      <c r="H84" s="221" t="s">
        <v>4021</v>
      </c>
      <c r="I84" s="221" t="s">
        <v>4009</v>
      </c>
      <c r="J84" s="221">
        <v>15</v>
      </c>
      <c r="K84" s="233"/>
    </row>
    <row r="85" spans="2:11" customFormat="1" ht="15" customHeight="1">
      <c r="B85" s="244"/>
      <c r="C85" s="221" t="s">
        <v>4022</v>
      </c>
      <c r="D85" s="221"/>
      <c r="E85" s="221"/>
      <c r="F85" s="242" t="s">
        <v>4013</v>
      </c>
      <c r="G85" s="221"/>
      <c r="H85" s="221" t="s">
        <v>4023</v>
      </c>
      <c r="I85" s="221" t="s">
        <v>4009</v>
      </c>
      <c r="J85" s="221">
        <v>20</v>
      </c>
      <c r="K85" s="233"/>
    </row>
    <row r="86" spans="2:11" customFormat="1" ht="15" customHeight="1">
      <c r="B86" s="244"/>
      <c r="C86" s="221" t="s">
        <v>4024</v>
      </c>
      <c r="D86" s="221"/>
      <c r="E86" s="221"/>
      <c r="F86" s="242" t="s">
        <v>4013</v>
      </c>
      <c r="G86" s="221"/>
      <c r="H86" s="221" t="s">
        <v>4025</v>
      </c>
      <c r="I86" s="221" t="s">
        <v>4009</v>
      </c>
      <c r="J86" s="221">
        <v>20</v>
      </c>
      <c r="K86" s="233"/>
    </row>
    <row r="87" spans="2:11" customFormat="1" ht="15" customHeight="1">
      <c r="B87" s="244"/>
      <c r="C87" s="221" t="s">
        <v>4026</v>
      </c>
      <c r="D87" s="221"/>
      <c r="E87" s="221"/>
      <c r="F87" s="242" t="s">
        <v>4013</v>
      </c>
      <c r="G87" s="243"/>
      <c r="H87" s="221" t="s">
        <v>4027</v>
      </c>
      <c r="I87" s="221" t="s">
        <v>4009</v>
      </c>
      <c r="J87" s="221">
        <v>50</v>
      </c>
      <c r="K87" s="233"/>
    </row>
    <row r="88" spans="2:11" customFormat="1" ht="15" customHeight="1">
      <c r="B88" s="244"/>
      <c r="C88" s="221" t="s">
        <v>4028</v>
      </c>
      <c r="D88" s="221"/>
      <c r="E88" s="221"/>
      <c r="F88" s="242" t="s">
        <v>4013</v>
      </c>
      <c r="G88" s="243"/>
      <c r="H88" s="221" t="s">
        <v>4029</v>
      </c>
      <c r="I88" s="221" t="s">
        <v>4009</v>
      </c>
      <c r="J88" s="221">
        <v>20</v>
      </c>
      <c r="K88" s="233"/>
    </row>
    <row r="89" spans="2:11" customFormat="1" ht="15" customHeight="1">
      <c r="B89" s="244"/>
      <c r="C89" s="221" t="s">
        <v>4030</v>
      </c>
      <c r="D89" s="221"/>
      <c r="E89" s="221"/>
      <c r="F89" s="242" t="s">
        <v>4013</v>
      </c>
      <c r="G89" s="243"/>
      <c r="H89" s="221" t="s">
        <v>4031</v>
      </c>
      <c r="I89" s="221" t="s">
        <v>4009</v>
      </c>
      <c r="J89" s="221">
        <v>20</v>
      </c>
      <c r="K89" s="233"/>
    </row>
    <row r="90" spans="2:11" customFormat="1" ht="15" customHeight="1">
      <c r="B90" s="244"/>
      <c r="C90" s="221" t="s">
        <v>4032</v>
      </c>
      <c r="D90" s="221"/>
      <c r="E90" s="221"/>
      <c r="F90" s="242" t="s">
        <v>4013</v>
      </c>
      <c r="G90" s="243"/>
      <c r="H90" s="221" t="s">
        <v>4033</v>
      </c>
      <c r="I90" s="221" t="s">
        <v>4009</v>
      </c>
      <c r="J90" s="221">
        <v>50</v>
      </c>
      <c r="K90" s="233"/>
    </row>
    <row r="91" spans="2:11" customFormat="1" ht="15" customHeight="1">
      <c r="B91" s="244"/>
      <c r="C91" s="221" t="s">
        <v>4034</v>
      </c>
      <c r="D91" s="221"/>
      <c r="E91" s="221"/>
      <c r="F91" s="242" t="s">
        <v>4013</v>
      </c>
      <c r="G91" s="243"/>
      <c r="H91" s="221" t="s">
        <v>4034</v>
      </c>
      <c r="I91" s="221" t="s">
        <v>4009</v>
      </c>
      <c r="J91" s="221">
        <v>50</v>
      </c>
      <c r="K91" s="233"/>
    </row>
    <row r="92" spans="2:11" customFormat="1" ht="15" customHeight="1">
      <c r="B92" s="244"/>
      <c r="C92" s="221" t="s">
        <v>4035</v>
      </c>
      <c r="D92" s="221"/>
      <c r="E92" s="221"/>
      <c r="F92" s="242" t="s">
        <v>4013</v>
      </c>
      <c r="G92" s="243"/>
      <c r="H92" s="221" t="s">
        <v>4036</v>
      </c>
      <c r="I92" s="221" t="s">
        <v>4009</v>
      </c>
      <c r="J92" s="221">
        <v>255</v>
      </c>
      <c r="K92" s="233"/>
    </row>
    <row r="93" spans="2:11" customFormat="1" ht="15" customHeight="1">
      <c r="B93" s="244"/>
      <c r="C93" s="221" t="s">
        <v>4037</v>
      </c>
      <c r="D93" s="221"/>
      <c r="E93" s="221"/>
      <c r="F93" s="242" t="s">
        <v>4007</v>
      </c>
      <c r="G93" s="243"/>
      <c r="H93" s="221" t="s">
        <v>4038</v>
      </c>
      <c r="I93" s="221" t="s">
        <v>4039</v>
      </c>
      <c r="J93" s="221"/>
      <c r="K93" s="233"/>
    </row>
    <row r="94" spans="2:11" customFormat="1" ht="15" customHeight="1">
      <c r="B94" s="244"/>
      <c r="C94" s="221" t="s">
        <v>4040</v>
      </c>
      <c r="D94" s="221"/>
      <c r="E94" s="221"/>
      <c r="F94" s="242" t="s">
        <v>4007</v>
      </c>
      <c r="G94" s="243"/>
      <c r="H94" s="221" t="s">
        <v>4041</v>
      </c>
      <c r="I94" s="221" t="s">
        <v>4042</v>
      </c>
      <c r="J94" s="221"/>
      <c r="K94" s="233"/>
    </row>
    <row r="95" spans="2:11" customFormat="1" ht="15" customHeight="1">
      <c r="B95" s="244"/>
      <c r="C95" s="221" t="s">
        <v>4043</v>
      </c>
      <c r="D95" s="221"/>
      <c r="E95" s="221"/>
      <c r="F95" s="242" t="s">
        <v>4007</v>
      </c>
      <c r="G95" s="243"/>
      <c r="H95" s="221" t="s">
        <v>4043</v>
      </c>
      <c r="I95" s="221" t="s">
        <v>4042</v>
      </c>
      <c r="J95" s="221"/>
      <c r="K95" s="233"/>
    </row>
    <row r="96" spans="2:11" customFormat="1" ht="15" customHeight="1">
      <c r="B96" s="244"/>
      <c r="C96" s="221" t="s">
        <v>41</v>
      </c>
      <c r="D96" s="221"/>
      <c r="E96" s="221"/>
      <c r="F96" s="242" t="s">
        <v>4007</v>
      </c>
      <c r="G96" s="243"/>
      <c r="H96" s="221" t="s">
        <v>4044</v>
      </c>
      <c r="I96" s="221" t="s">
        <v>4042</v>
      </c>
      <c r="J96" s="221"/>
      <c r="K96" s="233"/>
    </row>
    <row r="97" spans="2:11" customFormat="1" ht="15" customHeight="1">
      <c r="B97" s="244"/>
      <c r="C97" s="221" t="s">
        <v>51</v>
      </c>
      <c r="D97" s="221"/>
      <c r="E97" s="221"/>
      <c r="F97" s="242" t="s">
        <v>4007</v>
      </c>
      <c r="G97" s="243"/>
      <c r="H97" s="221" t="s">
        <v>4045</v>
      </c>
      <c r="I97" s="221" t="s">
        <v>4042</v>
      </c>
      <c r="J97" s="221"/>
      <c r="K97" s="233"/>
    </row>
    <row r="98" spans="2:11" customFormat="1" ht="15" customHeight="1">
      <c r="B98" s="245"/>
      <c r="C98" s="246"/>
      <c r="D98" s="246"/>
      <c r="E98" s="246"/>
      <c r="F98" s="246"/>
      <c r="G98" s="246"/>
      <c r="H98" s="246"/>
      <c r="I98" s="246"/>
      <c r="J98" s="246"/>
      <c r="K98" s="247"/>
    </row>
    <row r="99" spans="2:11" customFormat="1" ht="18.7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48"/>
    </row>
    <row r="100" spans="2:1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customFormat="1" ht="45" customHeight="1">
      <c r="B102" s="232"/>
      <c r="C102" s="344" t="s">
        <v>4046</v>
      </c>
      <c r="D102" s="344"/>
      <c r="E102" s="344"/>
      <c r="F102" s="344"/>
      <c r="G102" s="344"/>
      <c r="H102" s="344"/>
      <c r="I102" s="344"/>
      <c r="J102" s="344"/>
      <c r="K102" s="233"/>
    </row>
    <row r="103" spans="2:11" customFormat="1" ht="17.25" customHeight="1">
      <c r="B103" s="232"/>
      <c r="C103" s="234" t="s">
        <v>4001</v>
      </c>
      <c r="D103" s="234"/>
      <c r="E103" s="234"/>
      <c r="F103" s="234" t="s">
        <v>4002</v>
      </c>
      <c r="G103" s="235"/>
      <c r="H103" s="234" t="s">
        <v>57</v>
      </c>
      <c r="I103" s="234" t="s">
        <v>60</v>
      </c>
      <c r="J103" s="234" t="s">
        <v>4003</v>
      </c>
      <c r="K103" s="233"/>
    </row>
    <row r="104" spans="2:11" customFormat="1" ht="17.25" customHeight="1">
      <c r="B104" s="232"/>
      <c r="C104" s="236" t="s">
        <v>4004</v>
      </c>
      <c r="D104" s="236"/>
      <c r="E104" s="236"/>
      <c r="F104" s="237" t="s">
        <v>4005</v>
      </c>
      <c r="G104" s="238"/>
      <c r="H104" s="236"/>
      <c r="I104" s="236"/>
      <c r="J104" s="236" t="s">
        <v>4006</v>
      </c>
      <c r="K104" s="233"/>
    </row>
    <row r="105" spans="2:11" customFormat="1" ht="5.25" customHeight="1">
      <c r="B105" s="232"/>
      <c r="C105" s="234"/>
      <c r="D105" s="234"/>
      <c r="E105" s="234"/>
      <c r="F105" s="234"/>
      <c r="G105" s="250"/>
      <c r="H105" s="234"/>
      <c r="I105" s="234"/>
      <c r="J105" s="234"/>
      <c r="K105" s="233"/>
    </row>
    <row r="106" spans="2:11" customFormat="1" ht="15" customHeight="1">
      <c r="B106" s="232"/>
      <c r="C106" s="221" t="s">
        <v>56</v>
      </c>
      <c r="D106" s="241"/>
      <c r="E106" s="241"/>
      <c r="F106" s="242" t="s">
        <v>4007</v>
      </c>
      <c r="G106" s="221"/>
      <c r="H106" s="221" t="s">
        <v>4047</v>
      </c>
      <c r="I106" s="221" t="s">
        <v>4009</v>
      </c>
      <c r="J106" s="221">
        <v>20</v>
      </c>
      <c r="K106" s="233"/>
    </row>
    <row r="107" spans="2:11" customFormat="1" ht="15" customHeight="1">
      <c r="B107" s="232"/>
      <c r="C107" s="221" t="s">
        <v>4010</v>
      </c>
      <c r="D107" s="221"/>
      <c r="E107" s="221"/>
      <c r="F107" s="242" t="s">
        <v>4007</v>
      </c>
      <c r="G107" s="221"/>
      <c r="H107" s="221" t="s">
        <v>4047</v>
      </c>
      <c r="I107" s="221" t="s">
        <v>4009</v>
      </c>
      <c r="J107" s="221">
        <v>120</v>
      </c>
      <c r="K107" s="233"/>
    </row>
    <row r="108" spans="2:11" customFormat="1" ht="15" customHeight="1">
      <c r="B108" s="244"/>
      <c r="C108" s="221" t="s">
        <v>4012</v>
      </c>
      <c r="D108" s="221"/>
      <c r="E108" s="221"/>
      <c r="F108" s="242" t="s">
        <v>4013</v>
      </c>
      <c r="G108" s="221"/>
      <c r="H108" s="221" t="s">
        <v>4047</v>
      </c>
      <c r="I108" s="221" t="s">
        <v>4009</v>
      </c>
      <c r="J108" s="221">
        <v>50</v>
      </c>
      <c r="K108" s="233"/>
    </row>
    <row r="109" spans="2:11" customFormat="1" ht="15" customHeight="1">
      <c r="B109" s="244"/>
      <c r="C109" s="221" t="s">
        <v>4015</v>
      </c>
      <c r="D109" s="221"/>
      <c r="E109" s="221"/>
      <c r="F109" s="242" t="s">
        <v>4007</v>
      </c>
      <c r="G109" s="221"/>
      <c r="H109" s="221" t="s">
        <v>4047</v>
      </c>
      <c r="I109" s="221" t="s">
        <v>4017</v>
      </c>
      <c r="J109" s="221"/>
      <c r="K109" s="233"/>
    </row>
    <row r="110" spans="2:11" customFormat="1" ht="15" customHeight="1">
      <c r="B110" s="244"/>
      <c r="C110" s="221" t="s">
        <v>4026</v>
      </c>
      <c r="D110" s="221"/>
      <c r="E110" s="221"/>
      <c r="F110" s="242" t="s">
        <v>4013</v>
      </c>
      <c r="G110" s="221"/>
      <c r="H110" s="221" t="s">
        <v>4047</v>
      </c>
      <c r="I110" s="221" t="s">
        <v>4009</v>
      </c>
      <c r="J110" s="221">
        <v>50</v>
      </c>
      <c r="K110" s="233"/>
    </row>
    <row r="111" spans="2:11" customFormat="1" ht="15" customHeight="1">
      <c r="B111" s="244"/>
      <c r="C111" s="221" t="s">
        <v>4034</v>
      </c>
      <c r="D111" s="221"/>
      <c r="E111" s="221"/>
      <c r="F111" s="242" t="s">
        <v>4013</v>
      </c>
      <c r="G111" s="221"/>
      <c r="H111" s="221" t="s">
        <v>4047</v>
      </c>
      <c r="I111" s="221" t="s">
        <v>4009</v>
      </c>
      <c r="J111" s="221">
        <v>50</v>
      </c>
      <c r="K111" s="233"/>
    </row>
    <row r="112" spans="2:11" customFormat="1" ht="15" customHeight="1">
      <c r="B112" s="244"/>
      <c r="C112" s="221" t="s">
        <v>4032</v>
      </c>
      <c r="D112" s="221"/>
      <c r="E112" s="221"/>
      <c r="F112" s="242" t="s">
        <v>4013</v>
      </c>
      <c r="G112" s="221"/>
      <c r="H112" s="221" t="s">
        <v>4047</v>
      </c>
      <c r="I112" s="221" t="s">
        <v>4009</v>
      </c>
      <c r="J112" s="221">
        <v>50</v>
      </c>
      <c r="K112" s="233"/>
    </row>
    <row r="113" spans="2:11" customFormat="1" ht="15" customHeight="1">
      <c r="B113" s="244"/>
      <c r="C113" s="221" t="s">
        <v>56</v>
      </c>
      <c r="D113" s="221"/>
      <c r="E113" s="221"/>
      <c r="F113" s="242" t="s">
        <v>4007</v>
      </c>
      <c r="G113" s="221"/>
      <c r="H113" s="221" t="s">
        <v>4048</v>
      </c>
      <c r="I113" s="221" t="s">
        <v>4009</v>
      </c>
      <c r="J113" s="221">
        <v>20</v>
      </c>
      <c r="K113" s="233"/>
    </row>
    <row r="114" spans="2:11" customFormat="1" ht="15" customHeight="1">
      <c r="B114" s="244"/>
      <c r="C114" s="221" t="s">
        <v>4049</v>
      </c>
      <c r="D114" s="221"/>
      <c r="E114" s="221"/>
      <c r="F114" s="242" t="s">
        <v>4007</v>
      </c>
      <c r="G114" s="221"/>
      <c r="H114" s="221" t="s">
        <v>4050</v>
      </c>
      <c r="I114" s="221" t="s">
        <v>4009</v>
      </c>
      <c r="J114" s="221">
        <v>120</v>
      </c>
      <c r="K114" s="233"/>
    </row>
    <row r="115" spans="2:11" customFormat="1" ht="15" customHeight="1">
      <c r="B115" s="244"/>
      <c r="C115" s="221" t="s">
        <v>41</v>
      </c>
      <c r="D115" s="221"/>
      <c r="E115" s="221"/>
      <c r="F115" s="242" t="s">
        <v>4007</v>
      </c>
      <c r="G115" s="221"/>
      <c r="H115" s="221" t="s">
        <v>4051</v>
      </c>
      <c r="I115" s="221" t="s">
        <v>4042</v>
      </c>
      <c r="J115" s="221"/>
      <c r="K115" s="233"/>
    </row>
    <row r="116" spans="2:11" customFormat="1" ht="15" customHeight="1">
      <c r="B116" s="244"/>
      <c r="C116" s="221" t="s">
        <v>51</v>
      </c>
      <c r="D116" s="221"/>
      <c r="E116" s="221"/>
      <c r="F116" s="242" t="s">
        <v>4007</v>
      </c>
      <c r="G116" s="221"/>
      <c r="H116" s="221" t="s">
        <v>4052</v>
      </c>
      <c r="I116" s="221" t="s">
        <v>4042</v>
      </c>
      <c r="J116" s="221"/>
      <c r="K116" s="233"/>
    </row>
    <row r="117" spans="2:11" customFormat="1" ht="15" customHeight="1">
      <c r="B117" s="244"/>
      <c r="C117" s="221" t="s">
        <v>60</v>
      </c>
      <c r="D117" s="221"/>
      <c r="E117" s="221"/>
      <c r="F117" s="242" t="s">
        <v>4007</v>
      </c>
      <c r="G117" s="221"/>
      <c r="H117" s="221" t="s">
        <v>4053</v>
      </c>
      <c r="I117" s="221" t="s">
        <v>4054</v>
      </c>
      <c r="J117" s="221"/>
      <c r="K117" s="233"/>
    </row>
    <row r="118" spans="2:11" customFormat="1" ht="15" customHeight="1">
      <c r="B118" s="245"/>
      <c r="C118" s="251"/>
      <c r="D118" s="251"/>
      <c r="E118" s="251"/>
      <c r="F118" s="251"/>
      <c r="G118" s="251"/>
      <c r="H118" s="251"/>
      <c r="I118" s="251"/>
      <c r="J118" s="251"/>
      <c r="K118" s="247"/>
    </row>
    <row r="119" spans="2:11" customFormat="1" ht="18.75" customHeight="1">
      <c r="B119" s="252"/>
      <c r="C119" s="253"/>
      <c r="D119" s="253"/>
      <c r="E119" s="253"/>
      <c r="F119" s="254"/>
      <c r="G119" s="253"/>
      <c r="H119" s="253"/>
      <c r="I119" s="253"/>
      <c r="J119" s="253"/>
      <c r="K119" s="252"/>
    </row>
    <row r="120" spans="2:1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customFormat="1" ht="7.5" customHeight="1">
      <c r="B121" s="255"/>
      <c r="C121" s="256"/>
      <c r="D121" s="256"/>
      <c r="E121" s="256"/>
      <c r="F121" s="256"/>
      <c r="G121" s="256"/>
      <c r="H121" s="256"/>
      <c r="I121" s="256"/>
      <c r="J121" s="256"/>
      <c r="K121" s="257"/>
    </row>
    <row r="122" spans="2:11" customFormat="1" ht="45" customHeight="1">
      <c r="B122" s="258"/>
      <c r="C122" s="342" t="s">
        <v>4055</v>
      </c>
      <c r="D122" s="342"/>
      <c r="E122" s="342"/>
      <c r="F122" s="342"/>
      <c r="G122" s="342"/>
      <c r="H122" s="342"/>
      <c r="I122" s="342"/>
      <c r="J122" s="342"/>
      <c r="K122" s="259"/>
    </row>
    <row r="123" spans="2:11" customFormat="1" ht="17.25" customHeight="1">
      <c r="B123" s="260"/>
      <c r="C123" s="234" t="s">
        <v>4001</v>
      </c>
      <c r="D123" s="234"/>
      <c r="E123" s="234"/>
      <c r="F123" s="234" t="s">
        <v>4002</v>
      </c>
      <c r="G123" s="235"/>
      <c r="H123" s="234" t="s">
        <v>57</v>
      </c>
      <c r="I123" s="234" t="s">
        <v>60</v>
      </c>
      <c r="J123" s="234" t="s">
        <v>4003</v>
      </c>
      <c r="K123" s="261"/>
    </row>
    <row r="124" spans="2:11" customFormat="1" ht="17.25" customHeight="1">
      <c r="B124" s="260"/>
      <c r="C124" s="236" t="s">
        <v>4004</v>
      </c>
      <c r="D124" s="236"/>
      <c r="E124" s="236"/>
      <c r="F124" s="237" t="s">
        <v>4005</v>
      </c>
      <c r="G124" s="238"/>
      <c r="H124" s="236"/>
      <c r="I124" s="236"/>
      <c r="J124" s="236" t="s">
        <v>4006</v>
      </c>
      <c r="K124" s="261"/>
    </row>
    <row r="125" spans="2:11" customFormat="1" ht="5.25" customHeight="1">
      <c r="B125" s="262"/>
      <c r="C125" s="239"/>
      <c r="D125" s="239"/>
      <c r="E125" s="239"/>
      <c r="F125" s="239"/>
      <c r="G125" s="263"/>
      <c r="H125" s="239"/>
      <c r="I125" s="239"/>
      <c r="J125" s="239"/>
      <c r="K125" s="264"/>
    </row>
    <row r="126" spans="2:11" customFormat="1" ht="15" customHeight="1">
      <c r="B126" s="262"/>
      <c r="C126" s="221" t="s">
        <v>4010</v>
      </c>
      <c r="D126" s="241"/>
      <c r="E126" s="241"/>
      <c r="F126" s="242" t="s">
        <v>4007</v>
      </c>
      <c r="G126" s="221"/>
      <c r="H126" s="221" t="s">
        <v>4047</v>
      </c>
      <c r="I126" s="221" t="s">
        <v>4009</v>
      </c>
      <c r="J126" s="221">
        <v>120</v>
      </c>
      <c r="K126" s="265"/>
    </row>
    <row r="127" spans="2:11" customFormat="1" ht="15" customHeight="1">
      <c r="B127" s="262"/>
      <c r="C127" s="221" t="s">
        <v>4056</v>
      </c>
      <c r="D127" s="221"/>
      <c r="E127" s="221"/>
      <c r="F127" s="242" t="s">
        <v>4007</v>
      </c>
      <c r="G127" s="221"/>
      <c r="H127" s="221" t="s">
        <v>4057</v>
      </c>
      <c r="I127" s="221" t="s">
        <v>4009</v>
      </c>
      <c r="J127" s="221" t="s">
        <v>4058</v>
      </c>
      <c r="K127" s="265"/>
    </row>
    <row r="128" spans="2:11" customFormat="1" ht="15" customHeight="1">
      <c r="B128" s="262"/>
      <c r="C128" s="221" t="s">
        <v>94</v>
      </c>
      <c r="D128" s="221"/>
      <c r="E128" s="221"/>
      <c r="F128" s="242" t="s">
        <v>4007</v>
      </c>
      <c r="G128" s="221"/>
      <c r="H128" s="221" t="s">
        <v>4059</v>
      </c>
      <c r="I128" s="221" t="s">
        <v>4009</v>
      </c>
      <c r="J128" s="221" t="s">
        <v>4058</v>
      </c>
      <c r="K128" s="265"/>
    </row>
    <row r="129" spans="2:11" customFormat="1" ht="15" customHeight="1">
      <c r="B129" s="262"/>
      <c r="C129" s="221" t="s">
        <v>4018</v>
      </c>
      <c r="D129" s="221"/>
      <c r="E129" s="221"/>
      <c r="F129" s="242" t="s">
        <v>4013</v>
      </c>
      <c r="G129" s="221"/>
      <c r="H129" s="221" t="s">
        <v>4019</v>
      </c>
      <c r="I129" s="221" t="s">
        <v>4009</v>
      </c>
      <c r="J129" s="221">
        <v>15</v>
      </c>
      <c r="K129" s="265"/>
    </row>
    <row r="130" spans="2:11" customFormat="1" ht="15" customHeight="1">
      <c r="B130" s="262"/>
      <c r="C130" s="221" t="s">
        <v>4020</v>
      </c>
      <c r="D130" s="221"/>
      <c r="E130" s="221"/>
      <c r="F130" s="242" t="s">
        <v>4013</v>
      </c>
      <c r="G130" s="221"/>
      <c r="H130" s="221" t="s">
        <v>4021</v>
      </c>
      <c r="I130" s="221" t="s">
        <v>4009</v>
      </c>
      <c r="J130" s="221">
        <v>15</v>
      </c>
      <c r="K130" s="265"/>
    </row>
    <row r="131" spans="2:11" customFormat="1" ht="15" customHeight="1">
      <c r="B131" s="262"/>
      <c r="C131" s="221" t="s">
        <v>4022</v>
      </c>
      <c r="D131" s="221"/>
      <c r="E131" s="221"/>
      <c r="F131" s="242" t="s">
        <v>4013</v>
      </c>
      <c r="G131" s="221"/>
      <c r="H131" s="221" t="s">
        <v>4023</v>
      </c>
      <c r="I131" s="221" t="s">
        <v>4009</v>
      </c>
      <c r="J131" s="221">
        <v>20</v>
      </c>
      <c r="K131" s="265"/>
    </row>
    <row r="132" spans="2:11" customFormat="1" ht="15" customHeight="1">
      <c r="B132" s="262"/>
      <c r="C132" s="221" t="s">
        <v>4024</v>
      </c>
      <c r="D132" s="221"/>
      <c r="E132" s="221"/>
      <c r="F132" s="242" t="s">
        <v>4013</v>
      </c>
      <c r="G132" s="221"/>
      <c r="H132" s="221" t="s">
        <v>4025</v>
      </c>
      <c r="I132" s="221" t="s">
        <v>4009</v>
      </c>
      <c r="J132" s="221">
        <v>20</v>
      </c>
      <c r="K132" s="265"/>
    </row>
    <row r="133" spans="2:11" customFormat="1" ht="15" customHeight="1">
      <c r="B133" s="262"/>
      <c r="C133" s="221" t="s">
        <v>4012</v>
      </c>
      <c r="D133" s="221"/>
      <c r="E133" s="221"/>
      <c r="F133" s="242" t="s">
        <v>4013</v>
      </c>
      <c r="G133" s="221"/>
      <c r="H133" s="221" t="s">
        <v>4047</v>
      </c>
      <c r="I133" s="221" t="s">
        <v>4009</v>
      </c>
      <c r="J133" s="221">
        <v>50</v>
      </c>
      <c r="K133" s="265"/>
    </row>
    <row r="134" spans="2:11" customFormat="1" ht="15" customHeight="1">
      <c r="B134" s="262"/>
      <c r="C134" s="221" t="s">
        <v>4026</v>
      </c>
      <c r="D134" s="221"/>
      <c r="E134" s="221"/>
      <c r="F134" s="242" t="s">
        <v>4013</v>
      </c>
      <c r="G134" s="221"/>
      <c r="H134" s="221" t="s">
        <v>4047</v>
      </c>
      <c r="I134" s="221" t="s">
        <v>4009</v>
      </c>
      <c r="J134" s="221">
        <v>50</v>
      </c>
      <c r="K134" s="265"/>
    </row>
    <row r="135" spans="2:11" customFormat="1" ht="15" customHeight="1">
      <c r="B135" s="262"/>
      <c r="C135" s="221" t="s">
        <v>4032</v>
      </c>
      <c r="D135" s="221"/>
      <c r="E135" s="221"/>
      <c r="F135" s="242" t="s">
        <v>4013</v>
      </c>
      <c r="G135" s="221"/>
      <c r="H135" s="221" t="s">
        <v>4047</v>
      </c>
      <c r="I135" s="221" t="s">
        <v>4009</v>
      </c>
      <c r="J135" s="221">
        <v>50</v>
      </c>
      <c r="K135" s="265"/>
    </row>
    <row r="136" spans="2:11" customFormat="1" ht="15" customHeight="1">
      <c r="B136" s="262"/>
      <c r="C136" s="221" t="s">
        <v>4034</v>
      </c>
      <c r="D136" s="221"/>
      <c r="E136" s="221"/>
      <c r="F136" s="242" t="s">
        <v>4013</v>
      </c>
      <c r="G136" s="221"/>
      <c r="H136" s="221" t="s">
        <v>4047</v>
      </c>
      <c r="I136" s="221" t="s">
        <v>4009</v>
      </c>
      <c r="J136" s="221">
        <v>50</v>
      </c>
      <c r="K136" s="265"/>
    </row>
    <row r="137" spans="2:11" customFormat="1" ht="15" customHeight="1">
      <c r="B137" s="262"/>
      <c r="C137" s="221" t="s">
        <v>4035</v>
      </c>
      <c r="D137" s="221"/>
      <c r="E137" s="221"/>
      <c r="F137" s="242" t="s">
        <v>4013</v>
      </c>
      <c r="G137" s="221"/>
      <c r="H137" s="221" t="s">
        <v>4060</v>
      </c>
      <c r="I137" s="221" t="s">
        <v>4009</v>
      </c>
      <c r="J137" s="221">
        <v>255</v>
      </c>
      <c r="K137" s="265"/>
    </row>
    <row r="138" spans="2:11" customFormat="1" ht="15" customHeight="1">
      <c r="B138" s="262"/>
      <c r="C138" s="221" t="s">
        <v>4037</v>
      </c>
      <c r="D138" s="221"/>
      <c r="E138" s="221"/>
      <c r="F138" s="242" t="s">
        <v>4007</v>
      </c>
      <c r="G138" s="221"/>
      <c r="H138" s="221" t="s">
        <v>4061</v>
      </c>
      <c r="I138" s="221" t="s">
        <v>4039</v>
      </c>
      <c r="J138" s="221"/>
      <c r="K138" s="265"/>
    </row>
    <row r="139" spans="2:11" customFormat="1" ht="15" customHeight="1">
      <c r="B139" s="262"/>
      <c r="C139" s="221" t="s">
        <v>4040</v>
      </c>
      <c r="D139" s="221"/>
      <c r="E139" s="221"/>
      <c r="F139" s="242" t="s">
        <v>4007</v>
      </c>
      <c r="G139" s="221"/>
      <c r="H139" s="221" t="s">
        <v>4062</v>
      </c>
      <c r="I139" s="221" t="s">
        <v>4042</v>
      </c>
      <c r="J139" s="221"/>
      <c r="K139" s="265"/>
    </row>
    <row r="140" spans="2:11" customFormat="1" ht="15" customHeight="1">
      <c r="B140" s="262"/>
      <c r="C140" s="221" t="s">
        <v>4043</v>
      </c>
      <c r="D140" s="221"/>
      <c r="E140" s="221"/>
      <c r="F140" s="242" t="s">
        <v>4007</v>
      </c>
      <c r="G140" s="221"/>
      <c r="H140" s="221" t="s">
        <v>4043</v>
      </c>
      <c r="I140" s="221" t="s">
        <v>4042</v>
      </c>
      <c r="J140" s="221"/>
      <c r="K140" s="265"/>
    </row>
    <row r="141" spans="2:11" customFormat="1" ht="15" customHeight="1">
      <c r="B141" s="262"/>
      <c r="C141" s="221" t="s">
        <v>41</v>
      </c>
      <c r="D141" s="221"/>
      <c r="E141" s="221"/>
      <c r="F141" s="242" t="s">
        <v>4007</v>
      </c>
      <c r="G141" s="221"/>
      <c r="H141" s="221" t="s">
        <v>4063</v>
      </c>
      <c r="I141" s="221" t="s">
        <v>4042</v>
      </c>
      <c r="J141" s="221"/>
      <c r="K141" s="265"/>
    </row>
    <row r="142" spans="2:11" customFormat="1" ht="15" customHeight="1">
      <c r="B142" s="262"/>
      <c r="C142" s="221" t="s">
        <v>4064</v>
      </c>
      <c r="D142" s="221"/>
      <c r="E142" s="221"/>
      <c r="F142" s="242" t="s">
        <v>4007</v>
      </c>
      <c r="G142" s="221"/>
      <c r="H142" s="221" t="s">
        <v>4065</v>
      </c>
      <c r="I142" s="221" t="s">
        <v>4042</v>
      </c>
      <c r="J142" s="221"/>
      <c r="K142" s="265"/>
    </row>
    <row r="143" spans="2:11" customFormat="1" ht="15" customHeight="1">
      <c r="B143" s="266"/>
      <c r="C143" s="267"/>
      <c r="D143" s="267"/>
      <c r="E143" s="267"/>
      <c r="F143" s="267"/>
      <c r="G143" s="267"/>
      <c r="H143" s="267"/>
      <c r="I143" s="267"/>
      <c r="J143" s="267"/>
      <c r="K143" s="268"/>
    </row>
    <row r="144" spans="2:11" customFormat="1" ht="18.75" customHeight="1">
      <c r="B144" s="253"/>
      <c r="C144" s="253"/>
      <c r="D144" s="253"/>
      <c r="E144" s="253"/>
      <c r="F144" s="254"/>
      <c r="G144" s="253"/>
      <c r="H144" s="253"/>
      <c r="I144" s="253"/>
      <c r="J144" s="253"/>
      <c r="K144" s="253"/>
    </row>
    <row r="145" spans="2:1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customFormat="1" ht="45" customHeight="1">
      <c r="B147" s="232"/>
      <c r="C147" s="344" t="s">
        <v>4066</v>
      </c>
      <c r="D147" s="344"/>
      <c r="E147" s="344"/>
      <c r="F147" s="344"/>
      <c r="G147" s="344"/>
      <c r="H147" s="344"/>
      <c r="I147" s="344"/>
      <c r="J147" s="344"/>
      <c r="K147" s="233"/>
    </row>
    <row r="148" spans="2:11" customFormat="1" ht="17.25" customHeight="1">
      <c r="B148" s="232"/>
      <c r="C148" s="234" t="s">
        <v>4001</v>
      </c>
      <c r="D148" s="234"/>
      <c r="E148" s="234"/>
      <c r="F148" s="234" t="s">
        <v>4002</v>
      </c>
      <c r="G148" s="235"/>
      <c r="H148" s="234" t="s">
        <v>57</v>
      </c>
      <c r="I148" s="234" t="s">
        <v>60</v>
      </c>
      <c r="J148" s="234" t="s">
        <v>4003</v>
      </c>
      <c r="K148" s="233"/>
    </row>
    <row r="149" spans="2:11" customFormat="1" ht="17.25" customHeight="1">
      <c r="B149" s="232"/>
      <c r="C149" s="236" t="s">
        <v>4004</v>
      </c>
      <c r="D149" s="236"/>
      <c r="E149" s="236"/>
      <c r="F149" s="237" t="s">
        <v>4005</v>
      </c>
      <c r="G149" s="238"/>
      <c r="H149" s="236"/>
      <c r="I149" s="236"/>
      <c r="J149" s="236" t="s">
        <v>4006</v>
      </c>
      <c r="K149" s="233"/>
    </row>
    <row r="150" spans="2:1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5"/>
    </row>
    <row r="151" spans="2:11" customFormat="1" ht="15" customHeight="1">
      <c r="B151" s="244"/>
      <c r="C151" s="269" t="s">
        <v>4010</v>
      </c>
      <c r="D151" s="221"/>
      <c r="E151" s="221"/>
      <c r="F151" s="270" t="s">
        <v>4007</v>
      </c>
      <c r="G151" s="221"/>
      <c r="H151" s="269" t="s">
        <v>4047</v>
      </c>
      <c r="I151" s="269" t="s">
        <v>4009</v>
      </c>
      <c r="J151" s="269">
        <v>120</v>
      </c>
      <c r="K151" s="265"/>
    </row>
    <row r="152" spans="2:11" customFormat="1" ht="15" customHeight="1">
      <c r="B152" s="244"/>
      <c r="C152" s="269" t="s">
        <v>4056</v>
      </c>
      <c r="D152" s="221"/>
      <c r="E152" s="221"/>
      <c r="F152" s="270" t="s">
        <v>4007</v>
      </c>
      <c r="G152" s="221"/>
      <c r="H152" s="269" t="s">
        <v>4067</v>
      </c>
      <c r="I152" s="269" t="s">
        <v>4009</v>
      </c>
      <c r="J152" s="269" t="s">
        <v>4058</v>
      </c>
      <c r="K152" s="265"/>
    </row>
    <row r="153" spans="2:11" customFormat="1" ht="15" customHeight="1">
      <c r="B153" s="244"/>
      <c r="C153" s="269" t="s">
        <v>94</v>
      </c>
      <c r="D153" s="221"/>
      <c r="E153" s="221"/>
      <c r="F153" s="270" t="s">
        <v>4007</v>
      </c>
      <c r="G153" s="221"/>
      <c r="H153" s="269" t="s">
        <v>4068</v>
      </c>
      <c r="I153" s="269" t="s">
        <v>4009</v>
      </c>
      <c r="J153" s="269" t="s">
        <v>4058</v>
      </c>
      <c r="K153" s="265"/>
    </row>
    <row r="154" spans="2:11" customFormat="1" ht="15" customHeight="1">
      <c r="B154" s="244"/>
      <c r="C154" s="269" t="s">
        <v>4012</v>
      </c>
      <c r="D154" s="221"/>
      <c r="E154" s="221"/>
      <c r="F154" s="270" t="s">
        <v>4013</v>
      </c>
      <c r="G154" s="221"/>
      <c r="H154" s="269" t="s">
        <v>4047</v>
      </c>
      <c r="I154" s="269" t="s">
        <v>4009</v>
      </c>
      <c r="J154" s="269">
        <v>50</v>
      </c>
      <c r="K154" s="265"/>
    </row>
    <row r="155" spans="2:11" customFormat="1" ht="15" customHeight="1">
      <c r="B155" s="244"/>
      <c r="C155" s="269" t="s">
        <v>4015</v>
      </c>
      <c r="D155" s="221"/>
      <c r="E155" s="221"/>
      <c r="F155" s="270" t="s">
        <v>4007</v>
      </c>
      <c r="G155" s="221"/>
      <c r="H155" s="269" t="s">
        <v>4047</v>
      </c>
      <c r="I155" s="269" t="s">
        <v>4017</v>
      </c>
      <c r="J155" s="269"/>
      <c r="K155" s="265"/>
    </row>
    <row r="156" spans="2:11" customFormat="1" ht="15" customHeight="1">
      <c r="B156" s="244"/>
      <c r="C156" s="269" t="s">
        <v>4026</v>
      </c>
      <c r="D156" s="221"/>
      <c r="E156" s="221"/>
      <c r="F156" s="270" t="s">
        <v>4013</v>
      </c>
      <c r="G156" s="221"/>
      <c r="H156" s="269" t="s">
        <v>4047</v>
      </c>
      <c r="I156" s="269" t="s">
        <v>4009</v>
      </c>
      <c r="J156" s="269">
        <v>50</v>
      </c>
      <c r="K156" s="265"/>
    </row>
    <row r="157" spans="2:11" customFormat="1" ht="15" customHeight="1">
      <c r="B157" s="244"/>
      <c r="C157" s="269" t="s">
        <v>4034</v>
      </c>
      <c r="D157" s="221"/>
      <c r="E157" s="221"/>
      <c r="F157" s="270" t="s">
        <v>4013</v>
      </c>
      <c r="G157" s="221"/>
      <c r="H157" s="269" t="s">
        <v>4047</v>
      </c>
      <c r="I157" s="269" t="s">
        <v>4009</v>
      </c>
      <c r="J157" s="269">
        <v>50</v>
      </c>
      <c r="K157" s="265"/>
    </row>
    <row r="158" spans="2:11" customFormat="1" ht="15" customHeight="1">
      <c r="B158" s="244"/>
      <c r="C158" s="269" t="s">
        <v>4032</v>
      </c>
      <c r="D158" s="221"/>
      <c r="E158" s="221"/>
      <c r="F158" s="270" t="s">
        <v>4013</v>
      </c>
      <c r="G158" s="221"/>
      <c r="H158" s="269" t="s">
        <v>4047</v>
      </c>
      <c r="I158" s="269" t="s">
        <v>4009</v>
      </c>
      <c r="J158" s="269">
        <v>50</v>
      </c>
      <c r="K158" s="265"/>
    </row>
    <row r="159" spans="2:11" customFormat="1" ht="15" customHeight="1">
      <c r="B159" s="244"/>
      <c r="C159" s="269" t="s">
        <v>192</v>
      </c>
      <c r="D159" s="221"/>
      <c r="E159" s="221"/>
      <c r="F159" s="270" t="s">
        <v>4007</v>
      </c>
      <c r="G159" s="221"/>
      <c r="H159" s="269" t="s">
        <v>4069</v>
      </c>
      <c r="I159" s="269" t="s">
        <v>4009</v>
      </c>
      <c r="J159" s="269" t="s">
        <v>4070</v>
      </c>
      <c r="K159" s="265"/>
    </row>
    <row r="160" spans="2:11" customFormat="1" ht="15" customHeight="1">
      <c r="B160" s="244"/>
      <c r="C160" s="269" t="s">
        <v>4071</v>
      </c>
      <c r="D160" s="221"/>
      <c r="E160" s="221"/>
      <c r="F160" s="270" t="s">
        <v>4007</v>
      </c>
      <c r="G160" s="221"/>
      <c r="H160" s="269" t="s">
        <v>4072</v>
      </c>
      <c r="I160" s="269" t="s">
        <v>4042</v>
      </c>
      <c r="J160" s="269"/>
      <c r="K160" s="265"/>
    </row>
    <row r="161" spans="2:11" customFormat="1" ht="15" customHeight="1">
      <c r="B161" s="271"/>
      <c r="C161" s="251"/>
      <c r="D161" s="251"/>
      <c r="E161" s="251"/>
      <c r="F161" s="251"/>
      <c r="G161" s="251"/>
      <c r="H161" s="251"/>
      <c r="I161" s="251"/>
      <c r="J161" s="251"/>
      <c r="K161" s="272"/>
    </row>
    <row r="162" spans="2:11" customFormat="1" ht="18.75" customHeight="1">
      <c r="B162" s="253"/>
      <c r="C162" s="263"/>
      <c r="D162" s="263"/>
      <c r="E162" s="263"/>
      <c r="F162" s="273"/>
      <c r="G162" s="263"/>
      <c r="H162" s="263"/>
      <c r="I162" s="263"/>
      <c r="J162" s="263"/>
      <c r="K162" s="253"/>
    </row>
    <row r="163" spans="2:11" customFormat="1" ht="18.75" customHeight="1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pans="2:1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pans="2:11" customFormat="1" ht="45" customHeight="1">
      <c r="B165" s="213"/>
      <c r="C165" s="342" t="s">
        <v>4073</v>
      </c>
      <c r="D165" s="342"/>
      <c r="E165" s="342"/>
      <c r="F165" s="342"/>
      <c r="G165" s="342"/>
      <c r="H165" s="342"/>
      <c r="I165" s="342"/>
      <c r="J165" s="342"/>
      <c r="K165" s="214"/>
    </row>
    <row r="166" spans="2:11" customFormat="1" ht="17.25" customHeight="1">
      <c r="B166" s="213"/>
      <c r="C166" s="234" t="s">
        <v>4001</v>
      </c>
      <c r="D166" s="234"/>
      <c r="E166" s="234"/>
      <c r="F166" s="234" t="s">
        <v>4002</v>
      </c>
      <c r="G166" s="274"/>
      <c r="H166" s="275" t="s">
        <v>57</v>
      </c>
      <c r="I166" s="275" t="s">
        <v>60</v>
      </c>
      <c r="J166" s="234" t="s">
        <v>4003</v>
      </c>
      <c r="K166" s="214"/>
    </row>
    <row r="167" spans="2:11" customFormat="1" ht="17.25" customHeight="1">
      <c r="B167" s="215"/>
      <c r="C167" s="236" t="s">
        <v>4004</v>
      </c>
      <c r="D167" s="236"/>
      <c r="E167" s="236"/>
      <c r="F167" s="237" t="s">
        <v>4005</v>
      </c>
      <c r="G167" s="276"/>
      <c r="H167" s="277"/>
      <c r="I167" s="277"/>
      <c r="J167" s="236" t="s">
        <v>4006</v>
      </c>
      <c r="K167" s="216"/>
    </row>
    <row r="168" spans="2:1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5"/>
    </row>
    <row r="169" spans="2:11" customFormat="1" ht="15" customHeight="1">
      <c r="B169" s="244"/>
      <c r="C169" s="221" t="s">
        <v>4010</v>
      </c>
      <c r="D169" s="221"/>
      <c r="E169" s="221"/>
      <c r="F169" s="242" t="s">
        <v>4007</v>
      </c>
      <c r="G169" s="221"/>
      <c r="H169" s="221" t="s">
        <v>4047</v>
      </c>
      <c r="I169" s="221" t="s">
        <v>4009</v>
      </c>
      <c r="J169" s="221">
        <v>120</v>
      </c>
      <c r="K169" s="265"/>
    </row>
    <row r="170" spans="2:11" customFormat="1" ht="15" customHeight="1">
      <c r="B170" s="244"/>
      <c r="C170" s="221" t="s">
        <v>4056</v>
      </c>
      <c r="D170" s="221"/>
      <c r="E170" s="221"/>
      <c r="F170" s="242" t="s">
        <v>4007</v>
      </c>
      <c r="G170" s="221"/>
      <c r="H170" s="221" t="s">
        <v>4057</v>
      </c>
      <c r="I170" s="221" t="s">
        <v>4009</v>
      </c>
      <c r="J170" s="221" t="s">
        <v>4058</v>
      </c>
      <c r="K170" s="265"/>
    </row>
    <row r="171" spans="2:11" customFormat="1" ht="15" customHeight="1">
      <c r="B171" s="244"/>
      <c r="C171" s="221" t="s">
        <v>94</v>
      </c>
      <c r="D171" s="221"/>
      <c r="E171" s="221"/>
      <c r="F171" s="242" t="s">
        <v>4007</v>
      </c>
      <c r="G171" s="221"/>
      <c r="H171" s="221" t="s">
        <v>4074</v>
      </c>
      <c r="I171" s="221" t="s">
        <v>4009</v>
      </c>
      <c r="J171" s="221" t="s">
        <v>4058</v>
      </c>
      <c r="K171" s="265"/>
    </row>
    <row r="172" spans="2:11" customFormat="1" ht="15" customHeight="1">
      <c r="B172" s="244"/>
      <c r="C172" s="221" t="s">
        <v>4012</v>
      </c>
      <c r="D172" s="221"/>
      <c r="E172" s="221"/>
      <c r="F172" s="242" t="s">
        <v>4013</v>
      </c>
      <c r="G172" s="221"/>
      <c r="H172" s="221" t="s">
        <v>4074</v>
      </c>
      <c r="I172" s="221" t="s">
        <v>4009</v>
      </c>
      <c r="J172" s="221">
        <v>50</v>
      </c>
      <c r="K172" s="265"/>
    </row>
    <row r="173" spans="2:11" customFormat="1" ht="15" customHeight="1">
      <c r="B173" s="244"/>
      <c r="C173" s="221" t="s">
        <v>4015</v>
      </c>
      <c r="D173" s="221"/>
      <c r="E173" s="221"/>
      <c r="F173" s="242" t="s">
        <v>4007</v>
      </c>
      <c r="G173" s="221"/>
      <c r="H173" s="221" t="s">
        <v>4074</v>
      </c>
      <c r="I173" s="221" t="s">
        <v>4017</v>
      </c>
      <c r="J173" s="221"/>
      <c r="K173" s="265"/>
    </row>
    <row r="174" spans="2:11" customFormat="1" ht="15" customHeight="1">
      <c r="B174" s="244"/>
      <c r="C174" s="221" t="s">
        <v>4026</v>
      </c>
      <c r="D174" s="221"/>
      <c r="E174" s="221"/>
      <c r="F174" s="242" t="s">
        <v>4013</v>
      </c>
      <c r="G174" s="221"/>
      <c r="H174" s="221" t="s">
        <v>4074</v>
      </c>
      <c r="I174" s="221" t="s">
        <v>4009</v>
      </c>
      <c r="J174" s="221">
        <v>50</v>
      </c>
      <c r="K174" s="265"/>
    </row>
    <row r="175" spans="2:11" customFormat="1" ht="15" customHeight="1">
      <c r="B175" s="244"/>
      <c r="C175" s="221" t="s">
        <v>4034</v>
      </c>
      <c r="D175" s="221"/>
      <c r="E175" s="221"/>
      <c r="F175" s="242" t="s">
        <v>4013</v>
      </c>
      <c r="G175" s="221"/>
      <c r="H175" s="221" t="s">
        <v>4074</v>
      </c>
      <c r="I175" s="221" t="s">
        <v>4009</v>
      </c>
      <c r="J175" s="221">
        <v>50</v>
      </c>
      <c r="K175" s="265"/>
    </row>
    <row r="176" spans="2:11" customFormat="1" ht="15" customHeight="1">
      <c r="B176" s="244"/>
      <c r="C176" s="221" t="s">
        <v>4032</v>
      </c>
      <c r="D176" s="221"/>
      <c r="E176" s="221"/>
      <c r="F176" s="242" t="s">
        <v>4013</v>
      </c>
      <c r="G176" s="221"/>
      <c r="H176" s="221" t="s">
        <v>4074</v>
      </c>
      <c r="I176" s="221" t="s">
        <v>4009</v>
      </c>
      <c r="J176" s="221">
        <v>50</v>
      </c>
      <c r="K176" s="265"/>
    </row>
    <row r="177" spans="2:11" customFormat="1" ht="15" customHeight="1">
      <c r="B177" s="244"/>
      <c r="C177" s="221" t="s">
        <v>204</v>
      </c>
      <c r="D177" s="221"/>
      <c r="E177" s="221"/>
      <c r="F177" s="242" t="s">
        <v>4007</v>
      </c>
      <c r="G177" s="221"/>
      <c r="H177" s="221" t="s">
        <v>4075</v>
      </c>
      <c r="I177" s="221" t="s">
        <v>4076</v>
      </c>
      <c r="J177" s="221"/>
      <c r="K177" s="265"/>
    </row>
    <row r="178" spans="2:11" customFormat="1" ht="15" customHeight="1">
      <c r="B178" s="244"/>
      <c r="C178" s="221" t="s">
        <v>60</v>
      </c>
      <c r="D178" s="221"/>
      <c r="E178" s="221"/>
      <c r="F178" s="242" t="s">
        <v>4007</v>
      </c>
      <c r="G178" s="221"/>
      <c r="H178" s="221" t="s">
        <v>4077</v>
      </c>
      <c r="I178" s="221" t="s">
        <v>4078</v>
      </c>
      <c r="J178" s="221">
        <v>1</v>
      </c>
      <c r="K178" s="265"/>
    </row>
    <row r="179" spans="2:11" customFormat="1" ht="15" customHeight="1">
      <c r="B179" s="244"/>
      <c r="C179" s="221" t="s">
        <v>56</v>
      </c>
      <c r="D179" s="221"/>
      <c r="E179" s="221"/>
      <c r="F179" s="242" t="s">
        <v>4007</v>
      </c>
      <c r="G179" s="221"/>
      <c r="H179" s="221" t="s">
        <v>4079</v>
      </c>
      <c r="I179" s="221" t="s">
        <v>4009</v>
      </c>
      <c r="J179" s="221">
        <v>20</v>
      </c>
      <c r="K179" s="265"/>
    </row>
    <row r="180" spans="2:11" customFormat="1" ht="15" customHeight="1">
      <c r="B180" s="244"/>
      <c r="C180" s="221" t="s">
        <v>57</v>
      </c>
      <c r="D180" s="221"/>
      <c r="E180" s="221"/>
      <c r="F180" s="242" t="s">
        <v>4007</v>
      </c>
      <c r="G180" s="221"/>
      <c r="H180" s="221" t="s">
        <v>4080</v>
      </c>
      <c r="I180" s="221" t="s">
        <v>4009</v>
      </c>
      <c r="J180" s="221">
        <v>255</v>
      </c>
      <c r="K180" s="265"/>
    </row>
    <row r="181" spans="2:11" customFormat="1" ht="15" customHeight="1">
      <c r="B181" s="244"/>
      <c r="C181" s="221" t="s">
        <v>205</v>
      </c>
      <c r="D181" s="221"/>
      <c r="E181" s="221"/>
      <c r="F181" s="242" t="s">
        <v>4007</v>
      </c>
      <c r="G181" s="221"/>
      <c r="H181" s="221" t="s">
        <v>3971</v>
      </c>
      <c r="I181" s="221" t="s">
        <v>4009</v>
      </c>
      <c r="J181" s="221">
        <v>10</v>
      </c>
      <c r="K181" s="265"/>
    </row>
    <row r="182" spans="2:11" customFormat="1" ht="15" customHeight="1">
      <c r="B182" s="244"/>
      <c r="C182" s="221" t="s">
        <v>206</v>
      </c>
      <c r="D182" s="221"/>
      <c r="E182" s="221"/>
      <c r="F182" s="242" t="s">
        <v>4007</v>
      </c>
      <c r="G182" s="221"/>
      <c r="H182" s="221" t="s">
        <v>4081</v>
      </c>
      <c r="I182" s="221" t="s">
        <v>4042</v>
      </c>
      <c r="J182" s="221"/>
      <c r="K182" s="265"/>
    </row>
    <row r="183" spans="2:11" customFormat="1" ht="15" customHeight="1">
      <c r="B183" s="244"/>
      <c r="C183" s="221" t="s">
        <v>4082</v>
      </c>
      <c r="D183" s="221"/>
      <c r="E183" s="221"/>
      <c r="F183" s="242" t="s">
        <v>4007</v>
      </c>
      <c r="G183" s="221"/>
      <c r="H183" s="221" t="s">
        <v>4083</v>
      </c>
      <c r="I183" s="221" t="s">
        <v>4042</v>
      </c>
      <c r="J183" s="221"/>
      <c r="K183" s="265"/>
    </row>
    <row r="184" spans="2:11" customFormat="1" ht="15" customHeight="1">
      <c r="B184" s="244"/>
      <c r="C184" s="221" t="s">
        <v>4071</v>
      </c>
      <c r="D184" s="221"/>
      <c r="E184" s="221"/>
      <c r="F184" s="242" t="s">
        <v>4007</v>
      </c>
      <c r="G184" s="221"/>
      <c r="H184" s="221" t="s">
        <v>4084</v>
      </c>
      <c r="I184" s="221" t="s">
        <v>4042</v>
      </c>
      <c r="J184" s="221"/>
      <c r="K184" s="265"/>
    </row>
    <row r="185" spans="2:11" customFormat="1" ht="15" customHeight="1">
      <c r="B185" s="244"/>
      <c r="C185" s="221" t="s">
        <v>208</v>
      </c>
      <c r="D185" s="221"/>
      <c r="E185" s="221"/>
      <c r="F185" s="242" t="s">
        <v>4013</v>
      </c>
      <c r="G185" s="221"/>
      <c r="H185" s="221" t="s">
        <v>4085</v>
      </c>
      <c r="I185" s="221" t="s">
        <v>4009</v>
      </c>
      <c r="J185" s="221">
        <v>50</v>
      </c>
      <c r="K185" s="265"/>
    </row>
    <row r="186" spans="2:11" customFormat="1" ht="15" customHeight="1">
      <c r="B186" s="244"/>
      <c r="C186" s="221" t="s">
        <v>4086</v>
      </c>
      <c r="D186" s="221"/>
      <c r="E186" s="221"/>
      <c r="F186" s="242" t="s">
        <v>4013</v>
      </c>
      <c r="G186" s="221"/>
      <c r="H186" s="221" t="s">
        <v>4087</v>
      </c>
      <c r="I186" s="221" t="s">
        <v>4088</v>
      </c>
      <c r="J186" s="221"/>
      <c r="K186" s="265"/>
    </row>
    <row r="187" spans="2:11" customFormat="1" ht="15" customHeight="1">
      <c r="B187" s="244"/>
      <c r="C187" s="221" t="s">
        <v>4089</v>
      </c>
      <c r="D187" s="221"/>
      <c r="E187" s="221"/>
      <c r="F187" s="242" t="s">
        <v>4013</v>
      </c>
      <c r="G187" s="221"/>
      <c r="H187" s="221" t="s">
        <v>4090</v>
      </c>
      <c r="I187" s="221" t="s">
        <v>4088</v>
      </c>
      <c r="J187" s="221"/>
      <c r="K187" s="265"/>
    </row>
    <row r="188" spans="2:11" customFormat="1" ht="15" customHeight="1">
      <c r="B188" s="244"/>
      <c r="C188" s="221" t="s">
        <v>4091</v>
      </c>
      <c r="D188" s="221"/>
      <c r="E188" s="221"/>
      <c r="F188" s="242" t="s">
        <v>4013</v>
      </c>
      <c r="G188" s="221"/>
      <c r="H188" s="221" t="s">
        <v>4092</v>
      </c>
      <c r="I188" s="221" t="s">
        <v>4088</v>
      </c>
      <c r="J188" s="221"/>
      <c r="K188" s="265"/>
    </row>
    <row r="189" spans="2:11" customFormat="1" ht="15" customHeight="1">
      <c r="B189" s="244"/>
      <c r="C189" s="278" t="s">
        <v>4093</v>
      </c>
      <c r="D189" s="221"/>
      <c r="E189" s="221"/>
      <c r="F189" s="242" t="s">
        <v>4013</v>
      </c>
      <c r="G189" s="221"/>
      <c r="H189" s="221" t="s">
        <v>4094</v>
      </c>
      <c r="I189" s="221" t="s">
        <v>4095</v>
      </c>
      <c r="J189" s="279" t="s">
        <v>4096</v>
      </c>
      <c r="K189" s="265"/>
    </row>
    <row r="190" spans="2:11" customFormat="1" ht="15" customHeight="1">
      <c r="B190" s="280"/>
      <c r="C190" s="281" t="s">
        <v>4097</v>
      </c>
      <c r="D190" s="282"/>
      <c r="E190" s="282"/>
      <c r="F190" s="283" t="s">
        <v>4013</v>
      </c>
      <c r="G190" s="282"/>
      <c r="H190" s="282" t="s">
        <v>4098</v>
      </c>
      <c r="I190" s="282" t="s">
        <v>4095</v>
      </c>
      <c r="J190" s="284" t="s">
        <v>4096</v>
      </c>
      <c r="K190" s="285"/>
    </row>
    <row r="191" spans="2:11" customFormat="1" ht="15" customHeight="1">
      <c r="B191" s="244"/>
      <c r="C191" s="278" t="s">
        <v>45</v>
      </c>
      <c r="D191" s="221"/>
      <c r="E191" s="221"/>
      <c r="F191" s="242" t="s">
        <v>4007</v>
      </c>
      <c r="G191" s="221"/>
      <c r="H191" s="218" t="s">
        <v>4099</v>
      </c>
      <c r="I191" s="221" t="s">
        <v>4100</v>
      </c>
      <c r="J191" s="221"/>
      <c r="K191" s="265"/>
    </row>
    <row r="192" spans="2:11" customFormat="1" ht="15" customHeight="1">
      <c r="B192" s="244"/>
      <c r="C192" s="278" t="s">
        <v>4101</v>
      </c>
      <c r="D192" s="221"/>
      <c r="E192" s="221"/>
      <c r="F192" s="242" t="s">
        <v>4007</v>
      </c>
      <c r="G192" s="221"/>
      <c r="H192" s="221" t="s">
        <v>4102</v>
      </c>
      <c r="I192" s="221" t="s">
        <v>4042</v>
      </c>
      <c r="J192" s="221"/>
      <c r="K192" s="265"/>
    </row>
    <row r="193" spans="2:11" customFormat="1" ht="15" customHeight="1">
      <c r="B193" s="244"/>
      <c r="C193" s="278" t="s">
        <v>4103</v>
      </c>
      <c r="D193" s="221"/>
      <c r="E193" s="221"/>
      <c r="F193" s="242" t="s">
        <v>4007</v>
      </c>
      <c r="G193" s="221"/>
      <c r="H193" s="221" t="s">
        <v>4104</v>
      </c>
      <c r="I193" s="221" t="s">
        <v>4042</v>
      </c>
      <c r="J193" s="221"/>
      <c r="K193" s="265"/>
    </row>
    <row r="194" spans="2:11" customFormat="1" ht="15" customHeight="1">
      <c r="B194" s="244"/>
      <c r="C194" s="278" t="s">
        <v>4105</v>
      </c>
      <c r="D194" s="221"/>
      <c r="E194" s="221"/>
      <c r="F194" s="242" t="s">
        <v>4013</v>
      </c>
      <c r="G194" s="221"/>
      <c r="H194" s="221" t="s">
        <v>4106</v>
      </c>
      <c r="I194" s="221" t="s">
        <v>4042</v>
      </c>
      <c r="J194" s="221"/>
      <c r="K194" s="265"/>
    </row>
    <row r="195" spans="2:11" customFormat="1" ht="15" customHeight="1">
      <c r="B195" s="271"/>
      <c r="C195" s="286"/>
      <c r="D195" s="251"/>
      <c r="E195" s="251"/>
      <c r="F195" s="251"/>
      <c r="G195" s="251"/>
      <c r="H195" s="251"/>
      <c r="I195" s="251"/>
      <c r="J195" s="251"/>
      <c r="K195" s="272"/>
    </row>
    <row r="196" spans="2:11" customFormat="1" ht="18.75" customHeight="1">
      <c r="B196" s="253"/>
      <c r="C196" s="263"/>
      <c r="D196" s="263"/>
      <c r="E196" s="263"/>
      <c r="F196" s="273"/>
      <c r="G196" s="263"/>
      <c r="H196" s="263"/>
      <c r="I196" s="263"/>
      <c r="J196" s="263"/>
      <c r="K196" s="253"/>
    </row>
    <row r="197" spans="2:11" customFormat="1" ht="18.75" customHeight="1">
      <c r="B197" s="253"/>
      <c r="C197" s="263"/>
      <c r="D197" s="263"/>
      <c r="E197" s="263"/>
      <c r="F197" s="273"/>
      <c r="G197" s="263"/>
      <c r="H197" s="263"/>
      <c r="I197" s="263"/>
      <c r="J197" s="263"/>
      <c r="K197" s="253"/>
    </row>
    <row r="198" spans="2:11" customFormat="1" ht="18.75" customHeight="1">
      <c r="B198" s="228"/>
      <c r="C198" s="228"/>
      <c r="D198" s="228"/>
      <c r="E198" s="228"/>
      <c r="F198" s="228"/>
      <c r="G198" s="228"/>
      <c r="H198" s="228"/>
      <c r="I198" s="228"/>
      <c r="J198" s="228"/>
      <c r="K198" s="228"/>
    </row>
    <row r="199" spans="2:11" customFormat="1" ht="13.5">
      <c r="B199" s="210"/>
      <c r="C199" s="211"/>
      <c r="D199" s="211"/>
      <c r="E199" s="211"/>
      <c r="F199" s="211"/>
      <c r="G199" s="211"/>
      <c r="H199" s="211"/>
      <c r="I199" s="211"/>
      <c r="J199" s="211"/>
      <c r="K199" s="212"/>
    </row>
    <row r="200" spans="2:11" customFormat="1" ht="21">
      <c r="B200" s="213"/>
      <c r="C200" s="342" t="s">
        <v>4107</v>
      </c>
      <c r="D200" s="342"/>
      <c r="E200" s="342"/>
      <c r="F200" s="342"/>
      <c r="G200" s="342"/>
      <c r="H200" s="342"/>
      <c r="I200" s="342"/>
      <c r="J200" s="342"/>
      <c r="K200" s="214"/>
    </row>
    <row r="201" spans="2:11" customFormat="1" ht="25.5" customHeight="1">
      <c r="B201" s="213"/>
      <c r="C201" s="287" t="s">
        <v>4108</v>
      </c>
      <c r="D201" s="287"/>
      <c r="E201" s="287"/>
      <c r="F201" s="287" t="s">
        <v>4109</v>
      </c>
      <c r="G201" s="288"/>
      <c r="H201" s="345" t="s">
        <v>4110</v>
      </c>
      <c r="I201" s="345"/>
      <c r="J201" s="345"/>
      <c r="K201" s="214"/>
    </row>
    <row r="202" spans="2:11" customFormat="1" ht="5.25" customHeight="1">
      <c r="B202" s="244"/>
      <c r="C202" s="239"/>
      <c r="D202" s="239"/>
      <c r="E202" s="239"/>
      <c r="F202" s="239"/>
      <c r="G202" s="263"/>
      <c r="H202" s="239"/>
      <c r="I202" s="239"/>
      <c r="J202" s="239"/>
      <c r="K202" s="265"/>
    </row>
    <row r="203" spans="2:11" customFormat="1" ht="15" customHeight="1">
      <c r="B203" s="244"/>
      <c r="C203" s="221" t="s">
        <v>4100</v>
      </c>
      <c r="D203" s="221"/>
      <c r="E203" s="221"/>
      <c r="F203" s="242" t="s">
        <v>46</v>
      </c>
      <c r="G203" s="221"/>
      <c r="H203" s="346" t="s">
        <v>4111</v>
      </c>
      <c r="I203" s="346"/>
      <c r="J203" s="346"/>
      <c r="K203" s="265"/>
    </row>
    <row r="204" spans="2:11" customFormat="1" ht="15" customHeight="1">
      <c r="B204" s="244"/>
      <c r="C204" s="221"/>
      <c r="D204" s="221"/>
      <c r="E204" s="221"/>
      <c r="F204" s="242" t="s">
        <v>47</v>
      </c>
      <c r="G204" s="221"/>
      <c r="H204" s="346" t="s">
        <v>4112</v>
      </c>
      <c r="I204" s="346"/>
      <c r="J204" s="346"/>
      <c r="K204" s="265"/>
    </row>
    <row r="205" spans="2:11" customFormat="1" ht="15" customHeight="1">
      <c r="B205" s="244"/>
      <c r="C205" s="221"/>
      <c r="D205" s="221"/>
      <c r="E205" s="221"/>
      <c r="F205" s="242" t="s">
        <v>50</v>
      </c>
      <c r="G205" s="221"/>
      <c r="H205" s="346" t="s">
        <v>4113</v>
      </c>
      <c r="I205" s="346"/>
      <c r="J205" s="346"/>
      <c r="K205" s="265"/>
    </row>
    <row r="206" spans="2:11" customFormat="1" ht="15" customHeight="1">
      <c r="B206" s="244"/>
      <c r="C206" s="221"/>
      <c r="D206" s="221"/>
      <c r="E206" s="221"/>
      <c r="F206" s="242" t="s">
        <v>48</v>
      </c>
      <c r="G206" s="221"/>
      <c r="H206" s="346" t="s">
        <v>4114</v>
      </c>
      <c r="I206" s="346"/>
      <c r="J206" s="346"/>
      <c r="K206" s="265"/>
    </row>
    <row r="207" spans="2:11" customFormat="1" ht="15" customHeight="1">
      <c r="B207" s="244"/>
      <c r="C207" s="221"/>
      <c r="D207" s="221"/>
      <c r="E207" s="221"/>
      <c r="F207" s="242" t="s">
        <v>49</v>
      </c>
      <c r="G207" s="221"/>
      <c r="H207" s="346" t="s">
        <v>4115</v>
      </c>
      <c r="I207" s="346"/>
      <c r="J207" s="346"/>
      <c r="K207" s="265"/>
    </row>
    <row r="208" spans="2:11" customFormat="1" ht="15" customHeight="1">
      <c r="B208" s="244"/>
      <c r="C208" s="221"/>
      <c r="D208" s="221"/>
      <c r="E208" s="221"/>
      <c r="F208" s="242"/>
      <c r="G208" s="221"/>
      <c r="H208" s="221"/>
      <c r="I208" s="221"/>
      <c r="J208" s="221"/>
      <c r="K208" s="265"/>
    </row>
    <row r="209" spans="2:11" customFormat="1" ht="15" customHeight="1">
      <c r="B209" s="244"/>
      <c r="C209" s="221" t="s">
        <v>4054</v>
      </c>
      <c r="D209" s="221"/>
      <c r="E209" s="221"/>
      <c r="F209" s="242" t="s">
        <v>82</v>
      </c>
      <c r="G209" s="221"/>
      <c r="H209" s="346" t="s">
        <v>4116</v>
      </c>
      <c r="I209" s="346"/>
      <c r="J209" s="346"/>
      <c r="K209" s="265"/>
    </row>
    <row r="210" spans="2:11" customFormat="1" ht="15" customHeight="1">
      <c r="B210" s="244"/>
      <c r="C210" s="221"/>
      <c r="D210" s="221"/>
      <c r="E210" s="221"/>
      <c r="F210" s="242" t="s">
        <v>3954</v>
      </c>
      <c r="G210" s="221"/>
      <c r="H210" s="346" t="s">
        <v>3955</v>
      </c>
      <c r="I210" s="346"/>
      <c r="J210" s="346"/>
      <c r="K210" s="265"/>
    </row>
    <row r="211" spans="2:11" customFormat="1" ht="15" customHeight="1">
      <c r="B211" s="244"/>
      <c r="C211" s="221"/>
      <c r="D211" s="221"/>
      <c r="E211" s="221"/>
      <c r="F211" s="242" t="s">
        <v>3952</v>
      </c>
      <c r="G211" s="221"/>
      <c r="H211" s="346" t="s">
        <v>4117</v>
      </c>
      <c r="I211" s="346"/>
      <c r="J211" s="346"/>
      <c r="K211" s="265"/>
    </row>
    <row r="212" spans="2:11" customFormat="1" ht="15" customHeight="1">
      <c r="B212" s="289"/>
      <c r="C212" s="221"/>
      <c r="D212" s="221"/>
      <c r="E212" s="221"/>
      <c r="F212" s="242" t="s">
        <v>142</v>
      </c>
      <c r="G212" s="278"/>
      <c r="H212" s="347" t="s">
        <v>143</v>
      </c>
      <c r="I212" s="347"/>
      <c r="J212" s="347"/>
      <c r="K212" s="290"/>
    </row>
    <row r="213" spans="2:11" customFormat="1" ht="15" customHeight="1">
      <c r="B213" s="289"/>
      <c r="C213" s="221"/>
      <c r="D213" s="221"/>
      <c r="E213" s="221"/>
      <c r="F213" s="242" t="s">
        <v>1042</v>
      </c>
      <c r="G213" s="278"/>
      <c r="H213" s="347" t="s">
        <v>4118</v>
      </c>
      <c r="I213" s="347"/>
      <c r="J213" s="347"/>
      <c r="K213" s="290"/>
    </row>
    <row r="214" spans="2:11" customFormat="1" ht="15" customHeight="1">
      <c r="B214" s="289"/>
      <c r="C214" s="221"/>
      <c r="D214" s="221"/>
      <c r="E214" s="221"/>
      <c r="F214" s="242"/>
      <c r="G214" s="278"/>
      <c r="H214" s="269"/>
      <c r="I214" s="269"/>
      <c r="J214" s="269"/>
      <c r="K214" s="290"/>
    </row>
    <row r="215" spans="2:11" customFormat="1" ht="15" customHeight="1">
      <c r="B215" s="289"/>
      <c r="C215" s="221" t="s">
        <v>4078</v>
      </c>
      <c r="D215" s="221"/>
      <c r="E215" s="221"/>
      <c r="F215" s="242">
        <v>1</v>
      </c>
      <c r="G215" s="278"/>
      <c r="H215" s="347" t="s">
        <v>4119</v>
      </c>
      <c r="I215" s="347"/>
      <c r="J215" s="347"/>
      <c r="K215" s="290"/>
    </row>
    <row r="216" spans="2:11" customFormat="1" ht="15" customHeight="1">
      <c r="B216" s="289"/>
      <c r="C216" s="221"/>
      <c r="D216" s="221"/>
      <c r="E216" s="221"/>
      <c r="F216" s="242">
        <v>2</v>
      </c>
      <c r="G216" s="278"/>
      <c r="H216" s="347" t="s">
        <v>4120</v>
      </c>
      <c r="I216" s="347"/>
      <c r="J216" s="347"/>
      <c r="K216" s="290"/>
    </row>
    <row r="217" spans="2:11" customFormat="1" ht="15" customHeight="1">
      <c r="B217" s="289"/>
      <c r="C217" s="221"/>
      <c r="D217" s="221"/>
      <c r="E217" s="221"/>
      <c r="F217" s="242">
        <v>3</v>
      </c>
      <c r="G217" s="278"/>
      <c r="H217" s="347" t="s">
        <v>4121</v>
      </c>
      <c r="I217" s="347"/>
      <c r="J217" s="347"/>
      <c r="K217" s="290"/>
    </row>
    <row r="218" spans="2:11" customFormat="1" ht="15" customHeight="1">
      <c r="B218" s="289"/>
      <c r="C218" s="221"/>
      <c r="D218" s="221"/>
      <c r="E218" s="221"/>
      <c r="F218" s="242">
        <v>4</v>
      </c>
      <c r="G218" s="278"/>
      <c r="H218" s="347" t="s">
        <v>4122</v>
      </c>
      <c r="I218" s="347"/>
      <c r="J218" s="347"/>
      <c r="K218" s="290"/>
    </row>
    <row r="219" spans="2:11" customFormat="1" ht="12.75" customHeight="1">
      <c r="B219" s="291"/>
      <c r="C219" s="292"/>
      <c r="D219" s="292"/>
      <c r="E219" s="292"/>
      <c r="F219" s="292"/>
      <c r="G219" s="292"/>
      <c r="H219" s="292"/>
      <c r="I219" s="292"/>
      <c r="J219" s="292"/>
      <c r="K219" s="29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6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88</v>
      </c>
      <c r="AZ2" s="91" t="s">
        <v>526</v>
      </c>
      <c r="BA2" s="91" t="s">
        <v>527</v>
      </c>
      <c r="BB2" s="91" t="s">
        <v>181</v>
      </c>
      <c r="BC2" s="91" t="s">
        <v>528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529</v>
      </c>
      <c r="BA3" s="91" t="s">
        <v>529</v>
      </c>
      <c r="BB3" s="91" t="s">
        <v>181</v>
      </c>
      <c r="BC3" s="91" t="s">
        <v>530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531</v>
      </c>
      <c r="BA4" s="91" t="s">
        <v>531</v>
      </c>
      <c r="BB4" s="91" t="s">
        <v>532</v>
      </c>
      <c r="BC4" s="91" t="s">
        <v>475</v>
      </c>
      <c r="BD4" s="91" t="s">
        <v>85</v>
      </c>
    </row>
    <row r="5" spans="2:56" ht="6.95" customHeight="1">
      <c r="B5" s="21"/>
      <c r="L5" s="21"/>
      <c r="AZ5" s="91" t="s">
        <v>533</v>
      </c>
      <c r="BA5" s="91" t="s">
        <v>534</v>
      </c>
      <c r="BB5" s="91" t="s">
        <v>157</v>
      </c>
      <c r="BC5" s="91" t="s">
        <v>535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536</v>
      </c>
      <c r="BA6" s="91" t="s">
        <v>537</v>
      </c>
      <c r="BB6" s="91" t="s">
        <v>151</v>
      </c>
      <c r="BC6" s="91" t="s">
        <v>538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179</v>
      </c>
      <c r="BA7" s="91" t="s">
        <v>180</v>
      </c>
      <c r="BB7" s="91" t="s">
        <v>181</v>
      </c>
      <c r="BC7" s="91" t="s">
        <v>539</v>
      </c>
      <c r="BD7" s="91" t="s">
        <v>85</v>
      </c>
    </row>
    <row r="8" spans="2:56" s="1" customFormat="1" ht="12" customHeight="1">
      <c r="B8" s="33"/>
      <c r="D8" s="28" t="s">
        <v>166</v>
      </c>
      <c r="L8" s="33"/>
      <c r="AZ8" s="91" t="s">
        <v>540</v>
      </c>
      <c r="BA8" s="91" t="s">
        <v>541</v>
      </c>
      <c r="BB8" s="91" t="s">
        <v>181</v>
      </c>
      <c r="BC8" s="91" t="s">
        <v>542</v>
      </c>
      <c r="BD8" s="91" t="s">
        <v>85</v>
      </c>
    </row>
    <row r="9" spans="2:56" s="1" customFormat="1" ht="16.5" customHeight="1">
      <c r="B9" s="33"/>
      <c r="E9" s="299" t="s">
        <v>543</v>
      </c>
      <c r="F9" s="338"/>
      <c r="G9" s="338"/>
      <c r="H9" s="338"/>
      <c r="L9" s="33"/>
      <c r="AZ9" s="91" t="s">
        <v>544</v>
      </c>
      <c r="BA9" s="91" t="s">
        <v>545</v>
      </c>
      <c r="BB9" s="91" t="s">
        <v>181</v>
      </c>
      <c r="BC9" s="91" t="s">
        <v>546</v>
      </c>
      <c r="BD9" s="91" t="s">
        <v>85</v>
      </c>
    </row>
    <row r="10" spans="2:56" s="1" customFormat="1" ht="11.25">
      <c r="B10" s="33"/>
      <c r="L10" s="33"/>
      <c r="AZ10" s="91" t="s">
        <v>547</v>
      </c>
      <c r="BA10" s="91" t="s">
        <v>548</v>
      </c>
      <c r="BB10" s="91" t="s">
        <v>181</v>
      </c>
      <c r="BC10" s="91" t="s">
        <v>549</v>
      </c>
      <c r="BD10" s="91" t="s">
        <v>85</v>
      </c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  <c r="AZ11" s="91" t="s">
        <v>550</v>
      </c>
      <c r="BA11" s="91" t="s">
        <v>551</v>
      </c>
      <c r="BB11" s="91" t="s">
        <v>181</v>
      </c>
      <c r="BC11" s="91" t="s">
        <v>552</v>
      </c>
      <c r="BD11" s="91" t="s">
        <v>85</v>
      </c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>
        <f>'Rekapitulace stavby'!AN8</f>
        <v>45461</v>
      </c>
      <c r="L12" s="33"/>
      <c r="AZ12" s="91" t="s">
        <v>553</v>
      </c>
      <c r="BA12" s="91" t="s">
        <v>554</v>
      </c>
      <c r="BB12" s="91" t="s">
        <v>181</v>
      </c>
      <c r="BC12" s="91" t="s">
        <v>555</v>
      </c>
      <c r="BD12" s="91" t="s">
        <v>85</v>
      </c>
    </row>
    <row r="13" spans="2:56" s="1" customFormat="1" ht="10.9" customHeight="1">
      <c r="B13" s="33"/>
      <c r="L13" s="33"/>
      <c r="AZ13" s="91" t="s">
        <v>556</v>
      </c>
      <c r="BA13" s="91" t="s">
        <v>557</v>
      </c>
      <c r="BB13" s="91" t="s">
        <v>181</v>
      </c>
      <c r="BC13" s="91" t="s">
        <v>558</v>
      </c>
      <c r="BD13" s="91" t="s">
        <v>85</v>
      </c>
    </row>
    <row r="14" spans="2:56" s="1" customFormat="1" ht="12" customHeight="1">
      <c r="B14" s="33"/>
      <c r="D14" s="28" t="s">
        <v>24</v>
      </c>
      <c r="I14" s="28" t="s">
        <v>25</v>
      </c>
      <c r="J14" s="26" t="s">
        <v>26</v>
      </c>
      <c r="L14" s="33"/>
      <c r="AZ14" s="91" t="s">
        <v>559</v>
      </c>
      <c r="BA14" s="91" t="s">
        <v>560</v>
      </c>
      <c r="BB14" s="91" t="s">
        <v>181</v>
      </c>
      <c r="BC14" s="91" t="s">
        <v>561</v>
      </c>
      <c r="BD14" s="91" t="s">
        <v>85</v>
      </c>
    </row>
    <row r="15" spans="2:56" s="1" customFormat="1" ht="18" customHeight="1">
      <c r="B15" s="33"/>
      <c r="E15" s="26" t="s">
        <v>27</v>
      </c>
      <c r="I15" s="28" t="s">
        <v>28</v>
      </c>
      <c r="J15" s="26" t="s">
        <v>29</v>
      </c>
      <c r="L15" s="33"/>
      <c r="AZ15" s="91" t="s">
        <v>562</v>
      </c>
      <c r="BA15" s="91" t="s">
        <v>563</v>
      </c>
      <c r="BB15" s="91" t="s">
        <v>151</v>
      </c>
      <c r="BC15" s="91" t="s">
        <v>564</v>
      </c>
      <c r="BD15" s="91" t="s">
        <v>85</v>
      </c>
    </row>
    <row r="16" spans="2:56" s="1" customFormat="1" ht="6.95" customHeight="1">
      <c r="B16" s="33"/>
      <c r="L16" s="33"/>
      <c r="AZ16" s="91" t="s">
        <v>565</v>
      </c>
      <c r="BA16" s="91" t="s">
        <v>566</v>
      </c>
      <c r="BB16" s="91" t="s">
        <v>151</v>
      </c>
      <c r="BC16" s="91" t="s">
        <v>567</v>
      </c>
      <c r="BD16" s="91" t="s">
        <v>85</v>
      </c>
    </row>
    <row r="17" spans="2:56" s="1" customFormat="1" ht="12" customHeight="1">
      <c r="B17" s="33"/>
      <c r="D17" s="28" t="s">
        <v>30</v>
      </c>
      <c r="I17" s="28" t="s">
        <v>25</v>
      </c>
      <c r="J17" s="29" t="str">
        <f>'Rekapitulace stavby'!AN13</f>
        <v>Vyplň údaj</v>
      </c>
      <c r="L17" s="33"/>
      <c r="AZ17" s="91" t="s">
        <v>568</v>
      </c>
      <c r="BA17" s="91" t="s">
        <v>569</v>
      </c>
      <c r="BB17" s="91" t="s">
        <v>181</v>
      </c>
      <c r="BC17" s="91" t="s">
        <v>570</v>
      </c>
      <c r="BD17" s="91" t="s">
        <v>85</v>
      </c>
    </row>
    <row r="18" spans="2:56" s="1" customFormat="1" ht="18" customHeight="1">
      <c r="B18" s="33"/>
      <c r="E18" s="339" t="str">
        <f>'Rekapitulace stavby'!E14</f>
        <v>Vyplň údaj</v>
      </c>
      <c r="F18" s="305"/>
      <c r="G18" s="305"/>
      <c r="H18" s="305"/>
      <c r="I18" s="28" t="s">
        <v>28</v>
      </c>
      <c r="J18" s="29" t="str">
        <f>'Rekapitulace stavby'!AN14</f>
        <v>Vyplň údaj</v>
      </c>
      <c r="L18" s="33"/>
      <c r="AZ18" s="91" t="s">
        <v>571</v>
      </c>
      <c r="BA18" s="91" t="s">
        <v>572</v>
      </c>
      <c r="BB18" s="91" t="s">
        <v>181</v>
      </c>
      <c r="BC18" s="91" t="s">
        <v>573</v>
      </c>
      <c r="BD18" s="91" t="s">
        <v>85</v>
      </c>
    </row>
    <row r="19" spans="2:56" s="1" customFormat="1" ht="6.95" customHeight="1">
      <c r="B19" s="33"/>
      <c r="L19" s="33"/>
    </row>
    <row r="20" spans="2:56" s="1" customFormat="1" ht="12" customHeight="1">
      <c r="B20" s="33"/>
      <c r="D20" s="28" t="s">
        <v>32</v>
      </c>
      <c r="I20" s="28" t="s">
        <v>25</v>
      </c>
      <c r="J20" s="26" t="s">
        <v>33</v>
      </c>
      <c r="L20" s="33"/>
    </row>
    <row r="21" spans="2:56" s="1" customFormat="1" ht="18" customHeight="1">
      <c r="B21" s="33"/>
      <c r="E21" s="26" t="s">
        <v>34</v>
      </c>
      <c r="I21" s="28" t="s">
        <v>28</v>
      </c>
      <c r="J21" s="26" t="s">
        <v>35</v>
      </c>
      <c r="L21" s="33"/>
    </row>
    <row r="22" spans="2:56" s="1" customFormat="1" ht="6.95" customHeight="1">
      <c r="B22" s="33"/>
      <c r="L22" s="33"/>
    </row>
    <row r="23" spans="2:56" s="1" customFormat="1" ht="12" customHeight="1">
      <c r="B23" s="33"/>
      <c r="D23" s="28" t="s">
        <v>37</v>
      </c>
      <c r="I23" s="28" t="s">
        <v>25</v>
      </c>
      <c r="J23" s="26" t="s">
        <v>19</v>
      </c>
      <c r="L23" s="33"/>
    </row>
    <row r="24" spans="2:56" s="1" customFormat="1" ht="18" customHeight="1">
      <c r="B24" s="33"/>
      <c r="E24" s="26" t="s">
        <v>38</v>
      </c>
      <c r="I24" s="28" t="s">
        <v>28</v>
      </c>
      <c r="J24" s="26" t="s">
        <v>19</v>
      </c>
      <c r="L24" s="33"/>
    </row>
    <row r="25" spans="2:56" s="1" customFormat="1" ht="6.95" customHeight="1">
      <c r="B25" s="33"/>
      <c r="L25" s="33"/>
    </row>
    <row r="26" spans="2:56" s="1" customFormat="1" ht="12" customHeight="1">
      <c r="B26" s="33"/>
      <c r="D26" s="28" t="s">
        <v>39</v>
      </c>
      <c r="L26" s="33"/>
    </row>
    <row r="27" spans="2:56" s="7" customFormat="1" ht="16.5" customHeight="1">
      <c r="B27" s="93"/>
      <c r="E27" s="310" t="s">
        <v>19</v>
      </c>
      <c r="F27" s="310"/>
      <c r="G27" s="310"/>
      <c r="H27" s="310"/>
      <c r="L27" s="93"/>
    </row>
    <row r="28" spans="2:56" s="1" customFormat="1" ht="6.95" customHeight="1">
      <c r="B28" s="33"/>
      <c r="L28" s="33"/>
    </row>
    <row r="29" spans="2:56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56" s="1" customFormat="1" ht="25.35" customHeight="1">
      <c r="B30" s="33"/>
      <c r="D30" s="94" t="s">
        <v>41</v>
      </c>
      <c r="J30" s="64">
        <f>ROUND(J85, 2)</f>
        <v>0</v>
      </c>
      <c r="L30" s="33"/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56" s="1" customFormat="1" ht="14.4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>
      <c r="B33" s="33"/>
      <c r="D33" s="53" t="s">
        <v>45</v>
      </c>
      <c r="E33" s="28" t="s">
        <v>46</v>
      </c>
      <c r="F33" s="84">
        <f>ROUND((SUM(BE85:BE666)),  2)</f>
        <v>0</v>
      </c>
      <c r="I33" s="95">
        <v>0.21</v>
      </c>
      <c r="J33" s="84">
        <f>ROUND(((SUM(BE85:BE666))*I33),  2)</f>
        <v>0</v>
      </c>
      <c r="L33" s="33"/>
    </row>
    <row r="34" spans="2:12" s="1" customFormat="1" ht="14.45" customHeight="1">
      <c r="B34" s="33"/>
      <c r="E34" s="28" t="s">
        <v>47</v>
      </c>
      <c r="F34" s="84">
        <f>ROUND((SUM(BF85:BF666)),  2)</f>
        <v>0</v>
      </c>
      <c r="I34" s="95">
        <v>0.15</v>
      </c>
      <c r="J34" s="84">
        <f>ROUND(((SUM(BF85:BF666))*I34),  2)</f>
        <v>0</v>
      </c>
      <c r="L34" s="33"/>
    </row>
    <row r="35" spans="2:12" s="1" customFormat="1" ht="14.45" hidden="1" customHeight="1">
      <c r="B35" s="33"/>
      <c r="E35" s="28" t="s">
        <v>48</v>
      </c>
      <c r="F35" s="84">
        <f>ROUND((SUM(BG85:BG666)),  2)</f>
        <v>0</v>
      </c>
      <c r="I35" s="95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49</v>
      </c>
      <c r="F36" s="84">
        <f>ROUND((SUM(BH85:BH666)),  2)</f>
        <v>0</v>
      </c>
      <c r="I36" s="95">
        <v>0.15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ROUND((SUM(BI85:BI666)),  2)</f>
        <v>0</v>
      </c>
      <c r="I37" s="95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6"/>
      <c r="D39" s="97" t="s">
        <v>51</v>
      </c>
      <c r="E39" s="55"/>
      <c r="F39" s="55"/>
      <c r="G39" s="98" t="s">
        <v>52</v>
      </c>
      <c r="H39" s="99" t="s">
        <v>53</v>
      </c>
      <c r="I39" s="55"/>
      <c r="J39" s="100">
        <f>SUM(J30:J37)</f>
        <v>0</v>
      </c>
      <c r="K39" s="101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191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6" t="str">
        <f>E7</f>
        <v>MVE jez Rajhrad vč. rekonstrukce jezu a rybího přechodu</v>
      </c>
      <c r="F48" s="337"/>
      <c r="G48" s="337"/>
      <c r="H48" s="337"/>
      <c r="L48" s="33"/>
    </row>
    <row r="49" spans="2:47" s="1" customFormat="1" ht="12" customHeight="1">
      <c r="B49" s="33"/>
      <c r="C49" s="28" t="s">
        <v>166</v>
      </c>
      <c r="L49" s="33"/>
    </row>
    <row r="50" spans="2:47" s="1" customFormat="1" ht="16.5" customHeight="1">
      <c r="B50" s="33"/>
      <c r="E50" s="299" t="str">
        <f>E9</f>
        <v>B. - Zakládání jímkování a čerpání vody (společná stavební jáma mimo SO09,SO08)</v>
      </c>
      <c r="F50" s="338"/>
      <c r="G50" s="338"/>
      <c r="H50" s="338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Svratka, říční km 29,430 – jez </v>
      </c>
      <c r="I52" s="28" t="s">
        <v>23</v>
      </c>
      <c r="J52" s="50">
        <f>IF(J12="","",J12)</f>
        <v>45461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24</v>
      </c>
      <c r="F54" s="26" t="str">
        <f>E15</f>
        <v>Povodí Moravy, státní podnik</v>
      </c>
      <c r="I54" s="28" t="s">
        <v>32</v>
      </c>
      <c r="J54" s="31" t="str">
        <f>E21</f>
        <v>AQUATIS a. s.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37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192</v>
      </c>
      <c r="D57" s="96"/>
      <c r="E57" s="96"/>
      <c r="F57" s="96"/>
      <c r="G57" s="96"/>
      <c r="H57" s="96"/>
      <c r="I57" s="96"/>
      <c r="J57" s="103" t="s">
        <v>193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4" t="s">
        <v>73</v>
      </c>
      <c r="J59" s="64">
        <f>J85</f>
        <v>0</v>
      </c>
      <c r="L59" s="33"/>
      <c r="AU59" s="18" t="s">
        <v>194</v>
      </c>
    </row>
    <row r="60" spans="2:47" s="8" customFormat="1" ht="24.95" customHeight="1">
      <c r="B60" s="105"/>
      <c r="D60" s="106" t="s">
        <v>195</v>
      </c>
      <c r="E60" s="107"/>
      <c r="F60" s="107"/>
      <c r="G60" s="107"/>
      <c r="H60" s="107"/>
      <c r="I60" s="107"/>
      <c r="J60" s="108">
        <f>J86</f>
        <v>0</v>
      </c>
      <c r="L60" s="105"/>
    </row>
    <row r="61" spans="2:47" s="9" customFormat="1" ht="19.899999999999999" customHeight="1">
      <c r="B61" s="109"/>
      <c r="D61" s="110" t="s">
        <v>196</v>
      </c>
      <c r="E61" s="111"/>
      <c r="F61" s="111"/>
      <c r="G61" s="111"/>
      <c r="H61" s="111"/>
      <c r="I61" s="111"/>
      <c r="J61" s="112">
        <f>J87</f>
        <v>0</v>
      </c>
      <c r="L61" s="109"/>
    </row>
    <row r="62" spans="2:47" s="9" customFormat="1" ht="19.899999999999999" customHeight="1">
      <c r="B62" s="109"/>
      <c r="D62" s="110" t="s">
        <v>574</v>
      </c>
      <c r="E62" s="111"/>
      <c r="F62" s="111"/>
      <c r="G62" s="111"/>
      <c r="H62" s="111"/>
      <c r="I62" s="111"/>
      <c r="J62" s="112">
        <f>J319</f>
        <v>0</v>
      </c>
      <c r="L62" s="109"/>
    </row>
    <row r="63" spans="2:47" s="9" customFormat="1" ht="19.899999999999999" customHeight="1">
      <c r="B63" s="109"/>
      <c r="D63" s="110" t="s">
        <v>198</v>
      </c>
      <c r="E63" s="111"/>
      <c r="F63" s="111"/>
      <c r="G63" s="111"/>
      <c r="H63" s="111"/>
      <c r="I63" s="111"/>
      <c r="J63" s="112">
        <f>J607</f>
        <v>0</v>
      </c>
      <c r="L63" s="109"/>
    </row>
    <row r="64" spans="2:47" s="9" customFormat="1" ht="19.899999999999999" customHeight="1">
      <c r="B64" s="109"/>
      <c r="D64" s="110" t="s">
        <v>199</v>
      </c>
      <c r="E64" s="111"/>
      <c r="F64" s="111"/>
      <c r="G64" s="111"/>
      <c r="H64" s="111"/>
      <c r="I64" s="111"/>
      <c r="J64" s="112">
        <f>J618</f>
        <v>0</v>
      </c>
      <c r="L64" s="109"/>
    </row>
    <row r="65" spans="2:12" s="9" customFormat="1" ht="19.899999999999999" customHeight="1">
      <c r="B65" s="109"/>
      <c r="D65" s="110" t="s">
        <v>200</v>
      </c>
      <c r="E65" s="111"/>
      <c r="F65" s="111"/>
      <c r="G65" s="111"/>
      <c r="H65" s="111"/>
      <c r="I65" s="111"/>
      <c r="J65" s="112">
        <f>J663</f>
        <v>0</v>
      </c>
      <c r="L65" s="109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203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36" t="str">
        <f>E7</f>
        <v>MVE jez Rajhrad vč. rekonstrukce jezu a rybího přechodu</v>
      </c>
      <c r="F75" s="337"/>
      <c r="G75" s="337"/>
      <c r="H75" s="337"/>
      <c r="L75" s="33"/>
    </row>
    <row r="76" spans="2:12" s="1" customFormat="1" ht="12" customHeight="1">
      <c r="B76" s="33"/>
      <c r="C76" s="28" t="s">
        <v>166</v>
      </c>
      <c r="L76" s="33"/>
    </row>
    <row r="77" spans="2:12" s="1" customFormat="1" ht="16.5" customHeight="1">
      <c r="B77" s="33"/>
      <c r="E77" s="299" t="str">
        <f>E9</f>
        <v>B. - Zakládání jímkování a čerpání vody (společná stavební jáma mimo SO09,SO08)</v>
      </c>
      <c r="F77" s="338"/>
      <c r="G77" s="338"/>
      <c r="H77" s="338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 xml:space="preserve">Svratka, říční km 29,430 – jez </v>
      </c>
      <c r="I79" s="28" t="s">
        <v>23</v>
      </c>
      <c r="J79" s="50">
        <f>IF(J12="","",J12)</f>
        <v>45461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24</v>
      </c>
      <c r="F81" s="26" t="str">
        <f>E15</f>
        <v>Povodí Moravy, státní podnik</v>
      </c>
      <c r="I81" s="28" t="s">
        <v>32</v>
      </c>
      <c r="J81" s="31" t="str">
        <f>E21</f>
        <v>AQUATIS a. s.</v>
      </c>
      <c r="L81" s="33"/>
    </row>
    <row r="82" spans="2:65" s="1" customFormat="1" ht="15.2" customHeight="1">
      <c r="B82" s="33"/>
      <c r="C82" s="28" t="s">
        <v>30</v>
      </c>
      <c r="F82" s="26" t="str">
        <f>IF(E18="","",E18)</f>
        <v>Vyplň údaj</v>
      </c>
      <c r="I82" s="28" t="s">
        <v>37</v>
      </c>
      <c r="J82" s="31" t="str">
        <f>E24</f>
        <v>Bc. Aneta Patková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13"/>
      <c r="C84" s="114" t="s">
        <v>204</v>
      </c>
      <c r="D84" s="115" t="s">
        <v>60</v>
      </c>
      <c r="E84" s="115" t="s">
        <v>56</v>
      </c>
      <c r="F84" s="115" t="s">
        <v>57</v>
      </c>
      <c r="G84" s="115" t="s">
        <v>205</v>
      </c>
      <c r="H84" s="115" t="s">
        <v>206</v>
      </c>
      <c r="I84" s="115" t="s">
        <v>207</v>
      </c>
      <c r="J84" s="115" t="s">
        <v>193</v>
      </c>
      <c r="K84" s="116" t="s">
        <v>208</v>
      </c>
      <c r="L84" s="113"/>
      <c r="M84" s="57" t="s">
        <v>19</v>
      </c>
      <c r="N84" s="58" t="s">
        <v>45</v>
      </c>
      <c r="O84" s="58" t="s">
        <v>209</v>
      </c>
      <c r="P84" s="58" t="s">
        <v>210</v>
      </c>
      <c r="Q84" s="58" t="s">
        <v>211</v>
      </c>
      <c r="R84" s="58" t="s">
        <v>212</v>
      </c>
      <c r="S84" s="58" t="s">
        <v>213</v>
      </c>
      <c r="T84" s="59" t="s">
        <v>214</v>
      </c>
    </row>
    <row r="85" spans="2:65" s="1" customFormat="1" ht="22.9" customHeight="1">
      <c r="B85" s="33"/>
      <c r="C85" s="62" t="s">
        <v>215</v>
      </c>
      <c r="J85" s="117">
        <f>BK85</f>
        <v>0</v>
      </c>
      <c r="L85" s="33"/>
      <c r="M85" s="60"/>
      <c r="N85" s="51"/>
      <c r="O85" s="51"/>
      <c r="P85" s="118">
        <f>P86</f>
        <v>0</v>
      </c>
      <c r="Q85" s="51"/>
      <c r="R85" s="118">
        <f>R86</f>
        <v>212.06874463000003</v>
      </c>
      <c r="S85" s="51"/>
      <c r="T85" s="119">
        <f>T86</f>
        <v>0</v>
      </c>
      <c r="AT85" s="18" t="s">
        <v>74</v>
      </c>
      <c r="AU85" s="18" t="s">
        <v>194</v>
      </c>
      <c r="BK85" s="120">
        <f>BK86</f>
        <v>0</v>
      </c>
    </row>
    <row r="86" spans="2:65" s="11" customFormat="1" ht="25.9" customHeight="1">
      <c r="B86" s="121"/>
      <c r="D86" s="122" t="s">
        <v>74</v>
      </c>
      <c r="E86" s="123" t="s">
        <v>216</v>
      </c>
      <c r="F86" s="123" t="s">
        <v>217</v>
      </c>
      <c r="I86" s="124"/>
      <c r="J86" s="125">
        <f>BK86</f>
        <v>0</v>
      </c>
      <c r="L86" s="121"/>
      <c r="M86" s="126"/>
      <c r="P86" s="127">
        <f>P87+P319+P607+P618+P663</f>
        <v>0</v>
      </c>
      <c r="R86" s="127">
        <f>R87+R319+R607+R618+R663</f>
        <v>212.06874463000003</v>
      </c>
      <c r="T86" s="128">
        <f>T87+T319+T607+T618+T663</f>
        <v>0</v>
      </c>
      <c r="AR86" s="122" t="s">
        <v>83</v>
      </c>
      <c r="AT86" s="129" t="s">
        <v>74</v>
      </c>
      <c r="AU86" s="129" t="s">
        <v>75</v>
      </c>
      <c r="AY86" s="122" t="s">
        <v>218</v>
      </c>
      <c r="BK86" s="130">
        <f>BK87+BK319+BK607+BK618+BK663</f>
        <v>0</v>
      </c>
    </row>
    <row r="87" spans="2:65" s="11" customFormat="1" ht="22.9" customHeight="1">
      <c r="B87" s="121"/>
      <c r="D87" s="122" t="s">
        <v>74</v>
      </c>
      <c r="E87" s="131" t="s">
        <v>83</v>
      </c>
      <c r="F87" s="131" t="s">
        <v>219</v>
      </c>
      <c r="I87" s="124"/>
      <c r="J87" s="132">
        <f>BK87</f>
        <v>0</v>
      </c>
      <c r="L87" s="121"/>
      <c r="M87" s="126"/>
      <c r="P87" s="127">
        <f>SUM(P88:P318)</f>
        <v>0</v>
      </c>
      <c r="R87" s="127">
        <f>SUM(R88:R318)</f>
        <v>189.43425870000002</v>
      </c>
      <c r="T87" s="128">
        <f>SUM(T88:T318)</f>
        <v>0</v>
      </c>
      <c r="AR87" s="122" t="s">
        <v>83</v>
      </c>
      <c r="AT87" s="129" t="s">
        <v>74</v>
      </c>
      <c r="AU87" s="129" t="s">
        <v>83</v>
      </c>
      <c r="AY87" s="122" t="s">
        <v>218</v>
      </c>
      <c r="BK87" s="130">
        <f>SUM(BK88:BK318)</f>
        <v>0</v>
      </c>
    </row>
    <row r="88" spans="2:65" s="1" customFormat="1" ht="16.5" customHeight="1">
      <c r="B88" s="33"/>
      <c r="C88" s="133" t="s">
        <v>83</v>
      </c>
      <c r="D88" s="133" t="s">
        <v>220</v>
      </c>
      <c r="E88" s="134" t="s">
        <v>575</v>
      </c>
      <c r="F88" s="135" t="s">
        <v>576</v>
      </c>
      <c r="G88" s="136" t="s">
        <v>577</v>
      </c>
      <c r="H88" s="137">
        <v>38880</v>
      </c>
      <c r="I88" s="138"/>
      <c r="J88" s="139">
        <f>ROUND(I88*H88,2)</f>
        <v>0</v>
      </c>
      <c r="K88" s="135" t="s">
        <v>223</v>
      </c>
      <c r="L88" s="33"/>
      <c r="M88" s="140" t="s">
        <v>19</v>
      </c>
      <c r="N88" s="141" t="s">
        <v>46</v>
      </c>
      <c r="P88" s="142">
        <f>O88*H88</f>
        <v>0</v>
      </c>
      <c r="Q88" s="142">
        <v>4.0000000000000003E-5</v>
      </c>
      <c r="R88" s="142">
        <f>Q88*H88</f>
        <v>1.5552000000000001</v>
      </c>
      <c r="S88" s="142">
        <v>0</v>
      </c>
      <c r="T88" s="143">
        <f>S88*H88</f>
        <v>0</v>
      </c>
      <c r="AR88" s="144" t="s">
        <v>224</v>
      </c>
      <c r="AT88" s="144" t="s">
        <v>220</v>
      </c>
      <c r="AU88" s="144" t="s">
        <v>85</v>
      </c>
      <c r="AY88" s="18" t="s">
        <v>218</v>
      </c>
      <c r="BE88" s="145">
        <f>IF(N88="základní",J88,0)</f>
        <v>0</v>
      </c>
      <c r="BF88" s="145">
        <f>IF(N88="snížená",J88,0)</f>
        <v>0</v>
      </c>
      <c r="BG88" s="145">
        <f>IF(N88="zákl. přenesená",J88,0)</f>
        <v>0</v>
      </c>
      <c r="BH88" s="145">
        <f>IF(N88="sníž. přenesená",J88,0)</f>
        <v>0</v>
      </c>
      <c r="BI88" s="145">
        <f>IF(N88="nulová",J88,0)</f>
        <v>0</v>
      </c>
      <c r="BJ88" s="18" t="s">
        <v>83</v>
      </c>
      <c r="BK88" s="145">
        <f>ROUND(I88*H88,2)</f>
        <v>0</v>
      </c>
      <c r="BL88" s="18" t="s">
        <v>224</v>
      </c>
      <c r="BM88" s="144" t="s">
        <v>578</v>
      </c>
    </row>
    <row r="89" spans="2:65" s="1" customFormat="1" ht="11.25">
      <c r="B89" s="33"/>
      <c r="D89" s="146" t="s">
        <v>226</v>
      </c>
      <c r="F89" s="147" t="s">
        <v>579</v>
      </c>
      <c r="I89" s="148"/>
      <c r="L89" s="33"/>
      <c r="M89" s="149"/>
      <c r="T89" s="54"/>
      <c r="AT89" s="18" t="s">
        <v>226</v>
      </c>
      <c r="AU89" s="18" t="s">
        <v>85</v>
      </c>
    </row>
    <row r="90" spans="2:65" s="1" customFormat="1" ht="11.25">
      <c r="B90" s="33"/>
      <c r="D90" s="150" t="s">
        <v>228</v>
      </c>
      <c r="F90" s="151" t="s">
        <v>580</v>
      </c>
      <c r="I90" s="148"/>
      <c r="L90" s="33"/>
      <c r="M90" s="149"/>
      <c r="T90" s="54"/>
      <c r="AT90" s="18" t="s">
        <v>228</v>
      </c>
      <c r="AU90" s="18" t="s">
        <v>85</v>
      </c>
    </row>
    <row r="91" spans="2:65" s="13" customFormat="1" ht="11.25">
      <c r="B91" s="158"/>
      <c r="D91" s="146" t="s">
        <v>230</v>
      </c>
      <c r="E91" s="159" t="s">
        <v>19</v>
      </c>
      <c r="F91" s="160" t="s">
        <v>581</v>
      </c>
      <c r="H91" s="161">
        <v>38880</v>
      </c>
      <c r="I91" s="162"/>
      <c r="L91" s="158"/>
      <c r="M91" s="163"/>
      <c r="T91" s="164"/>
      <c r="AT91" s="159" t="s">
        <v>230</v>
      </c>
      <c r="AU91" s="159" t="s">
        <v>85</v>
      </c>
      <c r="AV91" s="13" t="s">
        <v>85</v>
      </c>
      <c r="AW91" s="13" t="s">
        <v>36</v>
      </c>
      <c r="AX91" s="13" t="s">
        <v>83</v>
      </c>
      <c r="AY91" s="159" t="s">
        <v>218</v>
      </c>
    </row>
    <row r="92" spans="2:65" s="1" customFormat="1" ht="16.5" customHeight="1">
      <c r="B92" s="33"/>
      <c r="C92" s="133" t="s">
        <v>85</v>
      </c>
      <c r="D92" s="133" t="s">
        <v>220</v>
      </c>
      <c r="E92" s="134" t="s">
        <v>582</v>
      </c>
      <c r="F92" s="135" t="s">
        <v>583</v>
      </c>
      <c r="G92" s="136" t="s">
        <v>584</v>
      </c>
      <c r="H92" s="137">
        <v>540</v>
      </c>
      <c r="I92" s="138"/>
      <c r="J92" s="139">
        <f>ROUND(I92*H92,2)</f>
        <v>0</v>
      </c>
      <c r="K92" s="135" t="s">
        <v>223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224</v>
      </c>
      <c r="AT92" s="144" t="s">
        <v>220</v>
      </c>
      <c r="AU92" s="144" t="s">
        <v>85</v>
      </c>
      <c r="AY92" s="18" t="s">
        <v>218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83</v>
      </c>
      <c r="BK92" s="145">
        <f>ROUND(I92*H92,2)</f>
        <v>0</v>
      </c>
      <c r="BL92" s="18" t="s">
        <v>224</v>
      </c>
      <c r="BM92" s="144" t="s">
        <v>585</v>
      </c>
    </row>
    <row r="93" spans="2:65" s="1" customFormat="1" ht="11.25">
      <c r="B93" s="33"/>
      <c r="D93" s="146" t="s">
        <v>226</v>
      </c>
      <c r="F93" s="147" t="s">
        <v>586</v>
      </c>
      <c r="I93" s="148"/>
      <c r="L93" s="33"/>
      <c r="M93" s="149"/>
      <c r="T93" s="54"/>
      <c r="AT93" s="18" t="s">
        <v>226</v>
      </c>
      <c r="AU93" s="18" t="s">
        <v>85</v>
      </c>
    </row>
    <row r="94" spans="2:65" s="1" customFormat="1" ht="11.25">
      <c r="B94" s="33"/>
      <c r="D94" s="150" t="s">
        <v>228</v>
      </c>
      <c r="F94" s="151" t="s">
        <v>587</v>
      </c>
      <c r="I94" s="148"/>
      <c r="L94" s="33"/>
      <c r="M94" s="149"/>
      <c r="T94" s="54"/>
      <c r="AT94" s="18" t="s">
        <v>228</v>
      </c>
      <c r="AU94" s="18" t="s">
        <v>85</v>
      </c>
    </row>
    <row r="95" spans="2:65" s="13" customFormat="1" ht="11.25">
      <c r="B95" s="158"/>
      <c r="D95" s="146" t="s">
        <v>230</v>
      </c>
      <c r="E95" s="159" t="s">
        <v>19</v>
      </c>
      <c r="F95" s="160" t="s">
        <v>588</v>
      </c>
      <c r="H95" s="161">
        <v>540</v>
      </c>
      <c r="I95" s="162"/>
      <c r="L95" s="158"/>
      <c r="M95" s="163"/>
      <c r="T95" s="164"/>
      <c r="AT95" s="159" t="s">
        <v>230</v>
      </c>
      <c r="AU95" s="159" t="s">
        <v>85</v>
      </c>
      <c r="AV95" s="13" t="s">
        <v>85</v>
      </c>
      <c r="AW95" s="13" t="s">
        <v>36</v>
      </c>
      <c r="AX95" s="13" t="s">
        <v>83</v>
      </c>
      <c r="AY95" s="159" t="s">
        <v>218</v>
      </c>
    </row>
    <row r="96" spans="2:65" s="1" customFormat="1" ht="16.5" customHeight="1">
      <c r="B96" s="33"/>
      <c r="C96" s="133" t="s">
        <v>110</v>
      </c>
      <c r="D96" s="133" t="s">
        <v>220</v>
      </c>
      <c r="E96" s="134" t="s">
        <v>589</v>
      </c>
      <c r="F96" s="135" t="s">
        <v>590</v>
      </c>
      <c r="G96" s="136" t="s">
        <v>157</v>
      </c>
      <c r="H96" s="137">
        <v>28.2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46</v>
      </c>
      <c r="P96" s="142">
        <f>O96*H96</f>
        <v>0</v>
      </c>
      <c r="Q96" s="142">
        <v>3.3E-4</v>
      </c>
      <c r="R96" s="142">
        <f>Q96*H96</f>
        <v>9.306E-3</v>
      </c>
      <c r="S96" s="142">
        <v>0</v>
      </c>
      <c r="T96" s="143">
        <f>S96*H96</f>
        <v>0</v>
      </c>
      <c r="AR96" s="144" t="s">
        <v>224</v>
      </c>
      <c r="AT96" s="144" t="s">
        <v>220</v>
      </c>
      <c r="AU96" s="144" t="s">
        <v>85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224</v>
      </c>
      <c r="BM96" s="144" t="s">
        <v>591</v>
      </c>
    </row>
    <row r="97" spans="2:65" s="1" customFormat="1" ht="11.25">
      <c r="B97" s="33"/>
      <c r="D97" s="146" t="s">
        <v>226</v>
      </c>
      <c r="F97" s="147" t="s">
        <v>592</v>
      </c>
      <c r="I97" s="148"/>
      <c r="L97" s="33"/>
      <c r="M97" s="149"/>
      <c r="T97" s="54"/>
      <c r="AT97" s="18" t="s">
        <v>226</v>
      </c>
      <c r="AU97" s="18" t="s">
        <v>85</v>
      </c>
    </row>
    <row r="98" spans="2:65" s="12" customFormat="1" ht="11.25">
      <c r="B98" s="152"/>
      <c r="D98" s="146" t="s">
        <v>230</v>
      </c>
      <c r="E98" s="153" t="s">
        <v>19</v>
      </c>
      <c r="F98" s="154" t="s">
        <v>593</v>
      </c>
      <c r="H98" s="153" t="s">
        <v>19</v>
      </c>
      <c r="I98" s="155"/>
      <c r="L98" s="152"/>
      <c r="M98" s="156"/>
      <c r="T98" s="157"/>
      <c r="AT98" s="153" t="s">
        <v>230</v>
      </c>
      <c r="AU98" s="153" t="s">
        <v>85</v>
      </c>
      <c r="AV98" s="12" t="s">
        <v>83</v>
      </c>
      <c r="AW98" s="12" t="s">
        <v>36</v>
      </c>
      <c r="AX98" s="12" t="s">
        <v>75</v>
      </c>
      <c r="AY98" s="153" t="s">
        <v>218</v>
      </c>
    </row>
    <row r="99" spans="2:65" s="13" customFormat="1" ht="11.25">
      <c r="B99" s="158"/>
      <c r="D99" s="146" t="s">
        <v>230</v>
      </c>
      <c r="E99" s="159" t="s">
        <v>19</v>
      </c>
      <c r="F99" s="160" t="s">
        <v>594</v>
      </c>
      <c r="H99" s="161">
        <v>28.2</v>
      </c>
      <c r="I99" s="162"/>
      <c r="L99" s="158"/>
      <c r="M99" s="163"/>
      <c r="T99" s="164"/>
      <c r="AT99" s="159" t="s">
        <v>230</v>
      </c>
      <c r="AU99" s="159" t="s">
        <v>85</v>
      </c>
      <c r="AV99" s="13" t="s">
        <v>85</v>
      </c>
      <c r="AW99" s="13" t="s">
        <v>36</v>
      </c>
      <c r="AX99" s="13" t="s">
        <v>83</v>
      </c>
      <c r="AY99" s="159" t="s">
        <v>218</v>
      </c>
    </row>
    <row r="100" spans="2:65" s="1" customFormat="1" ht="16.5" customHeight="1">
      <c r="B100" s="33"/>
      <c r="C100" s="133" t="s">
        <v>224</v>
      </c>
      <c r="D100" s="133" t="s">
        <v>220</v>
      </c>
      <c r="E100" s="134" t="s">
        <v>595</v>
      </c>
      <c r="F100" s="135" t="s">
        <v>596</v>
      </c>
      <c r="G100" s="136" t="s">
        <v>157</v>
      </c>
      <c r="H100" s="137">
        <v>28.2</v>
      </c>
      <c r="I100" s="138"/>
      <c r="J100" s="139">
        <f>ROUND(I100*H100,2)</f>
        <v>0</v>
      </c>
      <c r="K100" s="135" t="s">
        <v>223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1.01E-3</v>
      </c>
      <c r="R100" s="142">
        <f>Q100*H100</f>
        <v>2.8482E-2</v>
      </c>
      <c r="S100" s="142">
        <v>0</v>
      </c>
      <c r="T100" s="143">
        <f>S100*H100</f>
        <v>0</v>
      </c>
      <c r="AR100" s="144" t="s">
        <v>224</v>
      </c>
      <c r="AT100" s="144" t="s">
        <v>220</v>
      </c>
      <c r="AU100" s="144" t="s">
        <v>85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224</v>
      </c>
      <c r="BM100" s="144" t="s">
        <v>597</v>
      </c>
    </row>
    <row r="101" spans="2:65" s="1" customFormat="1" ht="11.25">
      <c r="B101" s="33"/>
      <c r="D101" s="146" t="s">
        <v>226</v>
      </c>
      <c r="F101" s="147" t="s">
        <v>598</v>
      </c>
      <c r="I101" s="148"/>
      <c r="L101" s="33"/>
      <c r="M101" s="149"/>
      <c r="T101" s="54"/>
      <c r="AT101" s="18" t="s">
        <v>226</v>
      </c>
      <c r="AU101" s="18" t="s">
        <v>85</v>
      </c>
    </row>
    <row r="102" spans="2:65" s="1" customFormat="1" ht="11.25">
      <c r="B102" s="33"/>
      <c r="D102" s="150" t="s">
        <v>228</v>
      </c>
      <c r="F102" s="151" t="s">
        <v>599</v>
      </c>
      <c r="I102" s="148"/>
      <c r="L102" s="33"/>
      <c r="M102" s="149"/>
      <c r="T102" s="54"/>
      <c r="AT102" s="18" t="s">
        <v>228</v>
      </c>
      <c r="AU102" s="18" t="s">
        <v>85</v>
      </c>
    </row>
    <row r="103" spans="2:65" s="12" customFormat="1" ht="11.25">
      <c r="B103" s="152"/>
      <c r="D103" s="146" t="s">
        <v>230</v>
      </c>
      <c r="E103" s="153" t="s">
        <v>19</v>
      </c>
      <c r="F103" s="154" t="s">
        <v>593</v>
      </c>
      <c r="H103" s="153" t="s">
        <v>19</v>
      </c>
      <c r="I103" s="155"/>
      <c r="L103" s="152"/>
      <c r="M103" s="156"/>
      <c r="T103" s="157"/>
      <c r="AT103" s="153" t="s">
        <v>230</v>
      </c>
      <c r="AU103" s="153" t="s">
        <v>85</v>
      </c>
      <c r="AV103" s="12" t="s">
        <v>83</v>
      </c>
      <c r="AW103" s="12" t="s">
        <v>36</v>
      </c>
      <c r="AX103" s="12" t="s">
        <v>75</v>
      </c>
      <c r="AY103" s="153" t="s">
        <v>218</v>
      </c>
    </row>
    <row r="104" spans="2:65" s="13" customFormat="1" ht="11.25">
      <c r="B104" s="158"/>
      <c r="D104" s="146" t="s">
        <v>230</v>
      </c>
      <c r="E104" s="159" t="s">
        <v>19</v>
      </c>
      <c r="F104" s="160" t="s">
        <v>594</v>
      </c>
      <c r="H104" s="161">
        <v>28.2</v>
      </c>
      <c r="I104" s="162"/>
      <c r="L104" s="158"/>
      <c r="M104" s="163"/>
      <c r="T104" s="164"/>
      <c r="AT104" s="159" t="s">
        <v>230</v>
      </c>
      <c r="AU104" s="159" t="s">
        <v>85</v>
      </c>
      <c r="AV104" s="13" t="s">
        <v>85</v>
      </c>
      <c r="AW104" s="13" t="s">
        <v>36</v>
      </c>
      <c r="AX104" s="13" t="s">
        <v>83</v>
      </c>
      <c r="AY104" s="159" t="s">
        <v>218</v>
      </c>
    </row>
    <row r="105" spans="2:65" s="1" customFormat="1" ht="16.5" customHeight="1">
      <c r="B105" s="33"/>
      <c r="C105" s="133" t="s">
        <v>255</v>
      </c>
      <c r="D105" s="133" t="s">
        <v>220</v>
      </c>
      <c r="E105" s="134" t="s">
        <v>600</v>
      </c>
      <c r="F105" s="135" t="s">
        <v>601</v>
      </c>
      <c r="G105" s="136" t="s">
        <v>157</v>
      </c>
      <c r="H105" s="137">
        <v>76.510000000000005</v>
      </c>
      <c r="I105" s="138"/>
      <c r="J105" s="139">
        <f>ROUND(I105*H105,2)</f>
        <v>0</v>
      </c>
      <c r="K105" s="135" t="s">
        <v>19</v>
      </c>
      <c r="L105" s="33"/>
      <c r="M105" s="140" t="s">
        <v>19</v>
      </c>
      <c r="N105" s="141" t="s">
        <v>46</v>
      </c>
      <c r="P105" s="142">
        <f>O105*H105</f>
        <v>0</v>
      </c>
      <c r="Q105" s="142">
        <v>3.3E-4</v>
      </c>
      <c r="R105" s="142">
        <f>Q105*H105</f>
        <v>2.5248300000000001E-2</v>
      </c>
      <c r="S105" s="142">
        <v>0</v>
      </c>
      <c r="T105" s="143">
        <f>S105*H105</f>
        <v>0</v>
      </c>
      <c r="AR105" s="144" t="s">
        <v>224</v>
      </c>
      <c r="AT105" s="144" t="s">
        <v>220</v>
      </c>
      <c r="AU105" s="144" t="s">
        <v>85</v>
      </c>
      <c r="AY105" s="18" t="s">
        <v>218</v>
      </c>
      <c r="BE105" s="145">
        <f>IF(N105="základní",J105,0)</f>
        <v>0</v>
      </c>
      <c r="BF105" s="145">
        <f>IF(N105="snížená",J105,0)</f>
        <v>0</v>
      </c>
      <c r="BG105" s="145">
        <f>IF(N105="zákl. přenesená",J105,0)</f>
        <v>0</v>
      </c>
      <c r="BH105" s="145">
        <f>IF(N105="sníž. přenesená",J105,0)</f>
        <v>0</v>
      </c>
      <c r="BI105" s="145">
        <f>IF(N105="nulová",J105,0)</f>
        <v>0</v>
      </c>
      <c r="BJ105" s="18" t="s">
        <v>83</v>
      </c>
      <c r="BK105" s="145">
        <f>ROUND(I105*H105,2)</f>
        <v>0</v>
      </c>
      <c r="BL105" s="18" t="s">
        <v>224</v>
      </c>
      <c r="BM105" s="144" t="s">
        <v>602</v>
      </c>
    </row>
    <row r="106" spans="2:65" s="1" customFormat="1" ht="19.5">
      <c r="B106" s="33"/>
      <c r="D106" s="146" t="s">
        <v>226</v>
      </c>
      <c r="F106" s="147" t="s">
        <v>603</v>
      </c>
      <c r="I106" s="148"/>
      <c r="L106" s="33"/>
      <c r="M106" s="149"/>
      <c r="T106" s="54"/>
      <c r="AT106" s="18" t="s">
        <v>226</v>
      </c>
      <c r="AU106" s="18" t="s">
        <v>85</v>
      </c>
    </row>
    <row r="107" spans="2:65" s="12" customFormat="1" ht="11.25">
      <c r="B107" s="152"/>
      <c r="D107" s="146" t="s">
        <v>230</v>
      </c>
      <c r="E107" s="153" t="s">
        <v>19</v>
      </c>
      <c r="F107" s="154" t="s">
        <v>604</v>
      </c>
      <c r="H107" s="153" t="s">
        <v>19</v>
      </c>
      <c r="I107" s="155"/>
      <c r="L107" s="152"/>
      <c r="M107" s="156"/>
      <c r="T107" s="157"/>
      <c r="AT107" s="153" t="s">
        <v>230</v>
      </c>
      <c r="AU107" s="153" t="s">
        <v>85</v>
      </c>
      <c r="AV107" s="12" t="s">
        <v>83</v>
      </c>
      <c r="AW107" s="12" t="s">
        <v>36</v>
      </c>
      <c r="AX107" s="12" t="s">
        <v>75</v>
      </c>
      <c r="AY107" s="153" t="s">
        <v>218</v>
      </c>
    </row>
    <row r="108" spans="2:65" s="12" customFormat="1" ht="11.25">
      <c r="B108" s="152"/>
      <c r="D108" s="146" t="s">
        <v>230</v>
      </c>
      <c r="E108" s="153" t="s">
        <v>19</v>
      </c>
      <c r="F108" s="154" t="s">
        <v>605</v>
      </c>
      <c r="H108" s="153" t="s">
        <v>19</v>
      </c>
      <c r="I108" s="155"/>
      <c r="L108" s="152"/>
      <c r="M108" s="156"/>
      <c r="T108" s="157"/>
      <c r="AT108" s="153" t="s">
        <v>230</v>
      </c>
      <c r="AU108" s="153" t="s">
        <v>85</v>
      </c>
      <c r="AV108" s="12" t="s">
        <v>83</v>
      </c>
      <c r="AW108" s="12" t="s">
        <v>36</v>
      </c>
      <c r="AX108" s="12" t="s">
        <v>75</v>
      </c>
      <c r="AY108" s="153" t="s">
        <v>218</v>
      </c>
    </row>
    <row r="109" spans="2:65" s="13" customFormat="1" ht="11.25">
      <c r="B109" s="158"/>
      <c r="D109" s="146" t="s">
        <v>230</v>
      </c>
      <c r="E109" s="159" t="s">
        <v>19</v>
      </c>
      <c r="F109" s="160" t="s">
        <v>606</v>
      </c>
      <c r="H109" s="161">
        <v>25.61</v>
      </c>
      <c r="I109" s="162"/>
      <c r="L109" s="158"/>
      <c r="M109" s="163"/>
      <c r="T109" s="164"/>
      <c r="AT109" s="159" t="s">
        <v>230</v>
      </c>
      <c r="AU109" s="159" t="s">
        <v>85</v>
      </c>
      <c r="AV109" s="13" t="s">
        <v>85</v>
      </c>
      <c r="AW109" s="13" t="s">
        <v>36</v>
      </c>
      <c r="AX109" s="13" t="s">
        <v>75</v>
      </c>
      <c r="AY109" s="159" t="s">
        <v>218</v>
      </c>
    </row>
    <row r="110" spans="2:65" s="13" customFormat="1" ht="11.25">
      <c r="B110" s="158"/>
      <c r="D110" s="146" t="s">
        <v>230</v>
      </c>
      <c r="E110" s="159" t="s">
        <v>19</v>
      </c>
      <c r="F110" s="160" t="s">
        <v>607</v>
      </c>
      <c r="H110" s="161">
        <v>27.5</v>
      </c>
      <c r="I110" s="162"/>
      <c r="L110" s="158"/>
      <c r="M110" s="163"/>
      <c r="T110" s="164"/>
      <c r="AT110" s="159" t="s">
        <v>230</v>
      </c>
      <c r="AU110" s="159" t="s">
        <v>85</v>
      </c>
      <c r="AV110" s="13" t="s">
        <v>85</v>
      </c>
      <c r="AW110" s="13" t="s">
        <v>36</v>
      </c>
      <c r="AX110" s="13" t="s">
        <v>75</v>
      </c>
      <c r="AY110" s="159" t="s">
        <v>218</v>
      </c>
    </row>
    <row r="111" spans="2:65" s="13" customFormat="1" ht="11.25">
      <c r="B111" s="158"/>
      <c r="D111" s="146" t="s">
        <v>230</v>
      </c>
      <c r="E111" s="159" t="s">
        <v>19</v>
      </c>
      <c r="F111" s="160" t="s">
        <v>608</v>
      </c>
      <c r="H111" s="161">
        <v>23.4</v>
      </c>
      <c r="I111" s="162"/>
      <c r="L111" s="158"/>
      <c r="M111" s="163"/>
      <c r="T111" s="164"/>
      <c r="AT111" s="159" t="s">
        <v>230</v>
      </c>
      <c r="AU111" s="159" t="s">
        <v>85</v>
      </c>
      <c r="AV111" s="13" t="s">
        <v>85</v>
      </c>
      <c r="AW111" s="13" t="s">
        <v>36</v>
      </c>
      <c r="AX111" s="13" t="s">
        <v>75</v>
      </c>
      <c r="AY111" s="159" t="s">
        <v>218</v>
      </c>
    </row>
    <row r="112" spans="2:65" s="14" customFormat="1" ht="11.25">
      <c r="B112" s="165"/>
      <c r="D112" s="146" t="s">
        <v>230</v>
      </c>
      <c r="E112" s="166" t="s">
        <v>19</v>
      </c>
      <c r="F112" s="167" t="s">
        <v>235</v>
      </c>
      <c r="H112" s="168">
        <v>76.510000000000005</v>
      </c>
      <c r="I112" s="169"/>
      <c r="L112" s="165"/>
      <c r="M112" s="170"/>
      <c r="T112" s="171"/>
      <c r="AT112" s="166" t="s">
        <v>230</v>
      </c>
      <c r="AU112" s="166" t="s">
        <v>85</v>
      </c>
      <c r="AV112" s="14" t="s">
        <v>224</v>
      </c>
      <c r="AW112" s="14" t="s">
        <v>36</v>
      </c>
      <c r="AX112" s="14" t="s">
        <v>83</v>
      </c>
      <c r="AY112" s="166" t="s">
        <v>218</v>
      </c>
    </row>
    <row r="113" spans="2:65" s="1" customFormat="1" ht="16.5" customHeight="1">
      <c r="B113" s="33"/>
      <c r="C113" s="133" t="s">
        <v>262</v>
      </c>
      <c r="D113" s="133" t="s">
        <v>220</v>
      </c>
      <c r="E113" s="134" t="s">
        <v>609</v>
      </c>
      <c r="F113" s="135" t="s">
        <v>610</v>
      </c>
      <c r="G113" s="136" t="s">
        <v>532</v>
      </c>
      <c r="H113" s="137">
        <v>31</v>
      </c>
      <c r="I113" s="138"/>
      <c r="J113" s="139">
        <f>ROUND(I113*H113,2)</f>
        <v>0</v>
      </c>
      <c r="K113" s="135" t="s">
        <v>19</v>
      </c>
      <c r="L113" s="33"/>
      <c r="M113" s="140" t="s">
        <v>19</v>
      </c>
      <c r="N113" s="141" t="s">
        <v>46</v>
      </c>
      <c r="P113" s="142">
        <f>O113*H113</f>
        <v>0</v>
      </c>
      <c r="Q113" s="142">
        <v>3.3E-4</v>
      </c>
      <c r="R113" s="142">
        <f>Q113*H113</f>
        <v>1.023E-2</v>
      </c>
      <c r="S113" s="142">
        <v>0</v>
      </c>
      <c r="T113" s="143">
        <f>S113*H113</f>
        <v>0</v>
      </c>
      <c r="AR113" s="144" t="s">
        <v>224</v>
      </c>
      <c r="AT113" s="144" t="s">
        <v>220</v>
      </c>
      <c r="AU113" s="144" t="s">
        <v>85</v>
      </c>
      <c r="AY113" s="18" t="s">
        <v>218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83</v>
      </c>
      <c r="BK113" s="145">
        <f>ROUND(I113*H113,2)</f>
        <v>0</v>
      </c>
      <c r="BL113" s="18" t="s">
        <v>224</v>
      </c>
      <c r="BM113" s="144" t="s">
        <v>611</v>
      </c>
    </row>
    <row r="114" spans="2:65" s="1" customFormat="1" ht="11.25">
      <c r="B114" s="33"/>
      <c r="D114" s="146" t="s">
        <v>226</v>
      </c>
      <c r="F114" s="147" t="s">
        <v>610</v>
      </c>
      <c r="I114" s="148"/>
      <c r="L114" s="33"/>
      <c r="M114" s="149"/>
      <c r="T114" s="54"/>
      <c r="AT114" s="18" t="s">
        <v>226</v>
      </c>
      <c r="AU114" s="18" t="s">
        <v>85</v>
      </c>
    </row>
    <row r="115" spans="2:65" s="12" customFormat="1" ht="11.25">
      <c r="B115" s="152"/>
      <c r="D115" s="146" t="s">
        <v>230</v>
      </c>
      <c r="E115" s="153" t="s">
        <v>19</v>
      </c>
      <c r="F115" s="154" t="s">
        <v>612</v>
      </c>
      <c r="H115" s="153" t="s">
        <v>19</v>
      </c>
      <c r="I115" s="155"/>
      <c r="L115" s="152"/>
      <c r="M115" s="156"/>
      <c r="T115" s="157"/>
      <c r="AT115" s="153" t="s">
        <v>230</v>
      </c>
      <c r="AU115" s="153" t="s">
        <v>85</v>
      </c>
      <c r="AV115" s="12" t="s">
        <v>83</v>
      </c>
      <c r="AW115" s="12" t="s">
        <v>36</v>
      </c>
      <c r="AX115" s="12" t="s">
        <v>75</v>
      </c>
      <c r="AY115" s="153" t="s">
        <v>218</v>
      </c>
    </row>
    <row r="116" spans="2:65" s="13" customFormat="1" ht="11.25">
      <c r="B116" s="158"/>
      <c r="D116" s="146" t="s">
        <v>230</v>
      </c>
      <c r="E116" s="159" t="s">
        <v>19</v>
      </c>
      <c r="F116" s="160" t="s">
        <v>613</v>
      </c>
      <c r="H116" s="161">
        <v>16</v>
      </c>
      <c r="I116" s="162"/>
      <c r="L116" s="158"/>
      <c r="M116" s="163"/>
      <c r="T116" s="164"/>
      <c r="AT116" s="159" t="s">
        <v>230</v>
      </c>
      <c r="AU116" s="159" t="s">
        <v>85</v>
      </c>
      <c r="AV116" s="13" t="s">
        <v>85</v>
      </c>
      <c r="AW116" s="13" t="s">
        <v>36</v>
      </c>
      <c r="AX116" s="13" t="s">
        <v>75</v>
      </c>
      <c r="AY116" s="159" t="s">
        <v>218</v>
      </c>
    </row>
    <row r="117" spans="2:65" s="13" customFormat="1" ht="11.25">
      <c r="B117" s="158"/>
      <c r="D117" s="146" t="s">
        <v>230</v>
      </c>
      <c r="E117" s="159" t="s">
        <v>19</v>
      </c>
      <c r="F117" s="160" t="s">
        <v>614</v>
      </c>
      <c r="H117" s="161">
        <v>15</v>
      </c>
      <c r="I117" s="162"/>
      <c r="L117" s="158"/>
      <c r="M117" s="163"/>
      <c r="T117" s="164"/>
      <c r="AT117" s="159" t="s">
        <v>230</v>
      </c>
      <c r="AU117" s="159" t="s">
        <v>85</v>
      </c>
      <c r="AV117" s="13" t="s">
        <v>85</v>
      </c>
      <c r="AW117" s="13" t="s">
        <v>36</v>
      </c>
      <c r="AX117" s="13" t="s">
        <v>75</v>
      </c>
      <c r="AY117" s="159" t="s">
        <v>218</v>
      </c>
    </row>
    <row r="118" spans="2:65" s="14" customFormat="1" ht="11.25">
      <c r="B118" s="165"/>
      <c r="D118" s="146" t="s">
        <v>230</v>
      </c>
      <c r="E118" s="166" t="s">
        <v>19</v>
      </c>
      <c r="F118" s="167" t="s">
        <v>235</v>
      </c>
      <c r="H118" s="168">
        <v>31</v>
      </c>
      <c r="I118" s="169"/>
      <c r="L118" s="165"/>
      <c r="M118" s="170"/>
      <c r="T118" s="171"/>
      <c r="AT118" s="166" t="s">
        <v>230</v>
      </c>
      <c r="AU118" s="166" t="s">
        <v>85</v>
      </c>
      <c r="AV118" s="14" t="s">
        <v>224</v>
      </c>
      <c r="AW118" s="14" t="s">
        <v>36</v>
      </c>
      <c r="AX118" s="14" t="s">
        <v>83</v>
      </c>
      <c r="AY118" s="166" t="s">
        <v>218</v>
      </c>
    </row>
    <row r="119" spans="2:65" s="1" customFormat="1" ht="16.5" customHeight="1">
      <c r="B119" s="33"/>
      <c r="C119" s="133" t="s">
        <v>270</v>
      </c>
      <c r="D119" s="133" t="s">
        <v>220</v>
      </c>
      <c r="E119" s="134" t="s">
        <v>615</v>
      </c>
      <c r="F119" s="135" t="s">
        <v>616</v>
      </c>
      <c r="G119" s="136" t="s">
        <v>151</v>
      </c>
      <c r="H119" s="137">
        <v>1314.4079999999999</v>
      </c>
      <c r="I119" s="138"/>
      <c r="J119" s="139">
        <f>ROUND(I119*H119,2)</f>
        <v>0</v>
      </c>
      <c r="K119" s="135" t="s">
        <v>19</v>
      </c>
      <c r="L119" s="33"/>
      <c r="M119" s="140" t="s">
        <v>19</v>
      </c>
      <c r="N119" s="141" t="s">
        <v>46</v>
      </c>
      <c r="P119" s="142">
        <f>O119*H119</f>
        <v>0</v>
      </c>
      <c r="Q119" s="142">
        <v>1.4999999999999999E-4</v>
      </c>
      <c r="R119" s="142">
        <f>Q119*H119</f>
        <v>0.19716119999999998</v>
      </c>
      <c r="S119" s="142">
        <v>0</v>
      </c>
      <c r="T119" s="143">
        <f>S119*H119</f>
        <v>0</v>
      </c>
      <c r="AR119" s="144" t="s">
        <v>224</v>
      </c>
      <c r="AT119" s="144" t="s">
        <v>220</v>
      </c>
      <c r="AU119" s="144" t="s">
        <v>85</v>
      </c>
      <c r="AY119" s="18" t="s">
        <v>218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8" t="s">
        <v>83</v>
      </c>
      <c r="BK119" s="145">
        <f>ROUND(I119*H119,2)</f>
        <v>0</v>
      </c>
      <c r="BL119" s="18" t="s">
        <v>224</v>
      </c>
      <c r="BM119" s="144" t="s">
        <v>617</v>
      </c>
    </row>
    <row r="120" spans="2:65" s="1" customFormat="1" ht="11.25">
      <c r="B120" s="33"/>
      <c r="D120" s="146" t="s">
        <v>226</v>
      </c>
      <c r="F120" s="147" t="s">
        <v>618</v>
      </c>
      <c r="I120" s="148"/>
      <c r="L120" s="33"/>
      <c r="M120" s="149"/>
      <c r="T120" s="54"/>
      <c r="AT120" s="18" t="s">
        <v>226</v>
      </c>
      <c r="AU120" s="18" t="s">
        <v>85</v>
      </c>
    </row>
    <row r="121" spans="2:65" s="12" customFormat="1" ht="11.25">
      <c r="B121" s="152"/>
      <c r="D121" s="146" t="s">
        <v>230</v>
      </c>
      <c r="E121" s="153" t="s">
        <v>19</v>
      </c>
      <c r="F121" s="154" t="s">
        <v>593</v>
      </c>
      <c r="H121" s="153" t="s">
        <v>19</v>
      </c>
      <c r="I121" s="155"/>
      <c r="L121" s="152"/>
      <c r="M121" s="156"/>
      <c r="T121" s="157"/>
      <c r="AT121" s="153" t="s">
        <v>230</v>
      </c>
      <c r="AU121" s="153" t="s">
        <v>85</v>
      </c>
      <c r="AV121" s="12" t="s">
        <v>83</v>
      </c>
      <c r="AW121" s="12" t="s">
        <v>36</v>
      </c>
      <c r="AX121" s="12" t="s">
        <v>75</v>
      </c>
      <c r="AY121" s="153" t="s">
        <v>218</v>
      </c>
    </row>
    <row r="122" spans="2:65" s="12" customFormat="1" ht="11.25">
      <c r="B122" s="152"/>
      <c r="D122" s="146" t="s">
        <v>230</v>
      </c>
      <c r="E122" s="153" t="s">
        <v>19</v>
      </c>
      <c r="F122" s="154" t="s">
        <v>619</v>
      </c>
      <c r="H122" s="153" t="s">
        <v>19</v>
      </c>
      <c r="I122" s="155"/>
      <c r="L122" s="152"/>
      <c r="M122" s="156"/>
      <c r="T122" s="157"/>
      <c r="AT122" s="153" t="s">
        <v>230</v>
      </c>
      <c r="AU122" s="153" t="s">
        <v>85</v>
      </c>
      <c r="AV122" s="12" t="s">
        <v>83</v>
      </c>
      <c r="AW122" s="12" t="s">
        <v>36</v>
      </c>
      <c r="AX122" s="12" t="s">
        <v>75</v>
      </c>
      <c r="AY122" s="153" t="s">
        <v>218</v>
      </c>
    </row>
    <row r="123" spans="2:65" s="13" customFormat="1" ht="11.25">
      <c r="B123" s="158"/>
      <c r="D123" s="146" t="s">
        <v>230</v>
      </c>
      <c r="E123" s="159" t="s">
        <v>19</v>
      </c>
      <c r="F123" s="160" t="s">
        <v>620</v>
      </c>
      <c r="H123" s="161">
        <v>65.231999999999999</v>
      </c>
      <c r="I123" s="162"/>
      <c r="L123" s="158"/>
      <c r="M123" s="163"/>
      <c r="T123" s="164"/>
      <c r="AT123" s="159" t="s">
        <v>230</v>
      </c>
      <c r="AU123" s="159" t="s">
        <v>85</v>
      </c>
      <c r="AV123" s="13" t="s">
        <v>85</v>
      </c>
      <c r="AW123" s="13" t="s">
        <v>36</v>
      </c>
      <c r="AX123" s="13" t="s">
        <v>75</v>
      </c>
      <c r="AY123" s="159" t="s">
        <v>218</v>
      </c>
    </row>
    <row r="124" spans="2:65" s="13" customFormat="1" ht="11.25">
      <c r="B124" s="158"/>
      <c r="D124" s="146" t="s">
        <v>230</v>
      </c>
      <c r="E124" s="159" t="s">
        <v>19</v>
      </c>
      <c r="F124" s="160" t="s">
        <v>621</v>
      </c>
      <c r="H124" s="161">
        <v>144.96</v>
      </c>
      <c r="I124" s="162"/>
      <c r="L124" s="158"/>
      <c r="M124" s="163"/>
      <c r="T124" s="164"/>
      <c r="AT124" s="159" t="s">
        <v>230</v>
      </c>
      <c r="AU124" s="159" t="s">
        <v>85</v>
      </c>
      <c r="AV124" s="13" t="s">
        <v>85</v>
      </c>
      <c r="AW124" s="13" t="s">
        <v>36</v>
      </c>
      <c r="AX124" s="13" t="s">
        <v>75</v>
      </c>
      <c r="AY124" s="159" t="s">
        <v>218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622</v>
      </c>
      <c r="H125" s="161">
        <v>57.984000000000002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75</v>
      </c>
      <c r="AY125" s="159" t="s">
        <v>218</v>
      </c>
    </row>
    <row r="126" spans="2:65" s="15" customFormat="1" ht="11.25">
      <c r="B126" s="179"/>
      <c r="D126" s="146" t="s">
        <v>230</v>
      </c>
      <c r="E126" s="180" t="s">
        <v>562</v>
      </c>
      <c r="F126" s="181" t="s">
        <v>623</v>
      </c>
      <c r="H126" s="182">
        <v>268.17599999999999</v>
      </c>
      <c r="I126" s="183"/>
      <c r="L126" s="179"/>
      <c r="M126" s="184"/>
      <c r="T126" s="185"/>
      <c r="AT126" s="180" t="s">
        <v>230</v>
      </c>
      <c r="AU126" s="180" t="s">
        <v>85</v>
      </c>
      <c r="AV126" s="15" t="s">
        <v>110</v>
      </c>
      <c r="AW126" s="15" t="s">
        <v>36</v>
      </c>
      <c r="AX126" s="15" t="s">
        <v>75</v>
      </c>
      <c r="AY126" s="180" t="s">
        <v>218</v>
      </c>
    </row>
    <row r="127" spans="2:65" s="12" customFormat="1" ht="11.25">
      <c r="B127" s="152"/>
      <c r="D127" s="146" t="s">
        <v>230</v>
      </c>
      <c r="E127" s="153" t="s">
        <v>19</v>
      </c>
      <c r="F127" s="154" t="s">
        <v>624</v>
      </c>
      <c r="H127" s="153" t="s">
        <v>19</v>
      </c>
      <c r="I127" s="155"/>
      <c r="L127" s="152"/>
      <c r="M127" s="156"/>
      <c r="T127" s="157"/>
      <c r="AT127" s="153" t="s">
        <v>230</v>
      </c>
      <c r="AU127" s="153" t="s">
        <v>85</v>
      </c>
      <c r="AV127" s="12" t="s">
        <v>83</v>
      </c>
      <c r="AW127" s="12" t="s">
        <v>36</v>
      </c>
      <c r="AX127" s="12" t="s">
        <v>75</v>
      </c>
      <c r="AY127" s="153" t="s">
        <v>218</v>
      </c>
    </row>
    <row r="128" spans="2:65" s="13" customFormat="1" ht="11.25">
      <c r="B128" s="158"/>
      <c r="D128" s="146" t="s">
        <v>230</v>
      </c>
      <c r="E128" s="159" t="s">
        <v>19</v>
      </c>
      <c r="F128" s="160" t="s">
        <v>625</v>
      </c>
      <c r="H128" s="161">
        <v>375.512</v>
      </c>
      <c r="I128" s="162"/>
      <c r="L128" s="158"/>
      <c r="M128" s="163"/>
      <c r="T128" s="164"/>
      <c r="AT128" s="159" t="s">
        <v>230</v>
      </c>
      <c r="AU128" s="159" t="s">
        <v>85</v>
      </c>
      <c r="AV128" s="13" t="s">
        <v>85</v>
      </c>
      <c r="AW128" s="13" t="s">
        <v>36</v>
      </c>
      <c r="AX128" s="13" t="s">
        <v>75</v>
      </c>
      <c r="AY128" s="159" t="s">
        <v>218</v>
      </c>
    </row>
    <row r="129" spans="2:65" s="13" customFormat="1" ht="11.25">
      <c r="B129" s="158"/>
      <c r="D129" s="146" t="s">
        <v>230</v>
      </c>
      <c r="E129" s="159" t="s">
        <v>19</v>
      </c>
      <c r="F129" s="160" t="s">
        <v>626</v>
      </c>
      <c r="H129" s="161">
        <v>397.12</v>
      </c>
      <c r="I129" s="162"/>
      <c r="L129" s="158"/>
      <c r="M129" s="163"/>
      <c r="T129" s="164"/>
      <c r="AT129" s="159" t="s">
        <v>230</v>
      </c>
      <c r="AU129" s="159" t="s">
        <v>85</v>
      </c>
      <c r="AV129" s="13" t="s">
        <v>85</v>
      </c>
      <c r="AW129" s="13" t="s">
        <v>36</v>
      </c>
      <c r="AX129" s="13" t="s">
        <v>75</v>
      </c>
      <c r="AY129" s="159" t="s">
        <v>218</v>
      </c>
    </row>
    <row r="130" spans="2:65" s="13" customFormat="1" ht="11.25">
      <c r="B130" s="158"/>
      <c r="D130" s="146" t="s">
        <v>230</v>
      </c>
      <c r="E130" s="159" t="s">
        <v>19</v>
      </c>
      <c r="F130" s="160" t="s">
        <v>627</v>
      </c>
      <c r="H130" s="161">
        <v>273.60000000000002</v>
      </c>
      <c r="I130" s="162"/>
      <c r="L130" s="158"/>
      <c r="M130" s="163"/>
      <c r="T130" s="164"/>
      <c r="AT130" s="159" t="s">
        <v>230</v>
      </c>
      <c r="AU130" s="159" t="s">
        <v>85</v>
      </c>
      <c r="AV130" s="13" t="s">
        <v>85</v>
      </c>
      <c r="AW130" s="13" t="s">
        <v>36</v>
      </c>
      <c r="AX130" s="13" t="s">
        <v>75</v>
      </c>
      <c r="AY130" s="159" t="s">
        <v>218</v>
      </c>
    </row>
    <row r="131" spans="2:65" s="15" customFormat="1" ht="11.25">
      <c r="B131" s="179"/>
      <c r="D131" s="146" t="s">
        <v>230</v>
      </c>
      <c r="E131" s="180" t="s">
        <v>565</v>
      </c>
      <c r="F131" s="181" t="s">
        <v>623</v>
      </c>
      <c r="H131" s="182">
        <v>1046.232</v>
      </c>
      <c r="I131" s="183"/>
      <c r="L131" s="179"/>
      <c r="M131" s="184"/>
      <c r="T131" s="185"/>
      <c r="AT131" s="180" t="s">
        <v>230</v>
      </c>
      <c r="AU131" s="180" t="s">
        <v>85</v>
      </c>
      <c r="AV131" s="15" t="s">
        <v>110</v>
      </c>
      <c r="AW131" s="15" t="s">
        <v>36</v>
      </c>
      <c r="AX131" s="15" t="s">
        <v>75</v>
      </c>
      <c r="AY131" s="180" t="s">
        <v>218</v>
      </c>
    </row>
    <row r="132" spans="2:65" s="14" customFormat="1" ht="11.25">
      <c r="B132" s="165"/>
      <c r="D132" s="146" t="s">
        <v>230</v>
      </c>
      <c r="E132" s="166" t="s">
        <v>19</v>
      </c>
      <c r="F132" s="167" t="s">
        <v>235</v>
      </c>
      <c r="H132" s="168">
        <v>1314.4079999999999</v>
      </c>
      <c r="I132" s="169"/>
      <c r="L132" s="165"/>
      <c r="M132" s="170"/>
      <c r="T132" s="171"/>
      <c r="AT132" s="166" t="s">
        <v>230</v>
      </c>
      <c r="AU132" s="166" t="s">
        <v>85</v>
      </c>
      <c r="AV132" s="14" t="s">
        <v>224</v>
      </c>
      <c r="AW132" s="14" t="s">
        <v>36</v>
      </c>
      <c r="AX132" s="14" t="s">
        <v>83</v>
      </c>
      <c r="AY132" s="166" t="s">
        <v>218</v>
      </c>
    </row>
    <row r="133" spans="2:65" s="1" customFormat="1" ht="16.5" customHeight="1">
      <c r="B133" s="33"/>
      <c r="C133" s="133" t="s">
        <v>301</v>
      </c>
      <c r="D133" s="133" t="s">
        <v>220</v>
      </c>
      <c r="E133" s="134" t="s">
        <v>628</v>
      </c>
      <c r="F133" s="135" t="s">
        <v>629</v>
      </c>
      <c r="G133" s="136" t="s">
        <v>151</v>
      </c>
      <c r="H133" s="137">
        <v>909.43600000000004</v>
      </c>
      <c r="I133" s="138"/>
      <c r="J133" s="139">
        <f>ROUND(I133*H133,2)</f>
        <v>0</v>
      </c>
      <c r="K133" s="135" t="s">
        <v>19</v>
      </c>
      <c r="L133" s="33"/>
      <c r="M133" s="140" t="s">
        <v>19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224</v>
      </c>
      <c r="AT133" s="144" t="s">
        <v>220</v>
      </c>
      <c r="AU133" s="144" t="s">
        <v>85</v>
      </c>
      <c r="AY133" s="18" t="s">
        <v>218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8" t="s">
        <v>83</v>
      </c>
      <c r="BK133" s="145">
        <f>ROUND(I133*H133,2)</f>
        <v>0</v>
      </c>
      <c r="BL133" s="18" t="s">
        <v>224</v>
      </c>
      <c r="BM133" s="144" t="s">
        <v>630</v>
      </c>
    </row>
    <row r="134" spans="2:65" s="1" customFormat="1" ht="11.25">
      <c r="B134" s="33"/>
      <c r="D134" s="146" t="s">
        <v>226</v>
      </c>
      <c r="F134" s="147" t="s">
        <v>631</v>
      </c>
      <c r="I134" s="148"/>
      <c r="L134" s="33"/>
      <c r="M134" s="149"/>
      <c r="T134" s="54"/>
      <c r="AT134" s="18" t="s">
        <v>226</v>
      </c>
      <c r="AU134" s="18" t="s">
        <v>85</v>
      </c>
    </row>
    <row r="135" spans="2:65" s="12" customFormat="1" ht="11.25">
      <c r="B135" s="152"/>
      <c r="D135" s="146" t="s">
        <v>230</v>
      </c>
      <c r="E135" s="153" t="s">
        <v>19</v>
      </c>
      <c r="F135" s="154" t="s">
        <v>593</v>
      </c>
      <c r="H135" s="153" t="s">
        <v>19</v>
      </c>
      <c r="I135" s="155"/>
      <c r="L135" s="152"/>
      <c r="M135" s="156"/>
      <c r="T135" s="157"/>
      <c r="AT135" s="153" t="s">
        <v>230</v>
      </c>
      <c r="AU135" s="153" t="s">
        <v>85</v>
      </c>
      <c r="AV135" s="12" t="s">
        <v>83</v>
      </c>
      <c r="AW135" s="12" t="s">
        <v>36</v>
      </c>
      <c r="AX135" s="12" t="s">
        <v>75</v>
      </c>
      <c r="AY135" s="153" t="s">
        <v>218</v>
      </c>
    </row>
    <row r="136" spans="2:65" s="12" customFormat="1" ht="11.25">
      <c r="B136" s="152"/>
      <c r="D136" s="146" t="s">
        <v>230</v>
      </c>
      <c r="E136" s="153" t="s">
        <v>19</v>
      </c>
      <c r="F136" s="154" t="s">
        <v>619</v>
      </c>
      <c r="H136" s="153" t="s">
        <v>19</v>
      </c>
      <c r="I136" s="155"/>
      <c r="L136" s="152"/>
      <c r="M136" s="156"/>
      <c r="T136" s="157"/>
      <c r="AT136" s="153" t="s">
        <v>230</v>
      </c>
      <c r="AU136" s="153" t="s">
        <v>85</v>
      </c>
      <c r="AV136" s="12" t="s">
        <v>83</v>
      </c>
      <c r="AW136" s="12" t="s">
        <v>36</v>
      </c>
      <c r="AX136" s="12" t="s">
        <v>75</v>
      </c>
      <c r="AY136" s="153" t="s">
        <v>218</v>
      </c>
    </row>
    <row r="137" spans="2:65" s="13" customFormat="1" ht="11.25">
      <c r="B137" s="158"/>
      <c r="D137" s="146" t="s">
        <v>230</v>
      </c>
      <c r="E137" s="159" t="s">
        <v>19</v>
      </c>
      <c r="F137" s="160" t="s">
        <v>620</v>
      </c>
      <c r="H137" s="161">
        <v>65.231999999999999</v>
      </c>
      <c r="I137" s="162"/>
      <c r="L137" s="158"/>
      <c r="M137" s="163"/>
      <c r="T137" s="164"/>
      <c r="AT137" s="159" t="s">
        <v>230</v>
      </c>
      <c r="AU137" s="159" t="s">
        <v>85</v>
      </c>
      <c r="AV137" s="13" t="s">
        <v>85</v>
      </c>
      <c r="AW137" s="13" t="s">
        <v>36</v>
      </c>
      <c r="AX137" s="13" t="s">
        <v>75</v>
      </c>
      <c r="AY137" s="159" t="s">
        <v>218</v>
      </c>
    </row>
    <row r="138" spans="2:65" s="13" customFormat="1" ht="11.25">
      <c r="B138" s="158"/>
      <c r="D138" s="146" t="s">
        <v>230</v>
      </c>
      <c r="E138" s="159" t="s">
        <v>19</v>
      </c>
      <c r="F138" s="160" t="s">
        <v>632</v>
      </c>
      <c r="H138" s="161">
        <v>115.968</v>
      </c>
      <c r="I138" s="162"/>
      <c r="L138" s="158"/>
      <c r="M138" s="163"/>
      <c r="T138" s="164"/>
      <c r="AT138" s="159" t="s">
        <v>230</v>
      </c>
      <c r="AU138" s="159" t="s">
        <v>85</v>
      </c>
      <c r="AV138" s="13" t="s">
        <v>85</v>
      </c>
      <c r="AW138" s="13" t="s">
        <v>36</v>
      </c>
      <c r="AX138" s="13" t="s">
        <v>75</v>
      </c>
      <c r="AY138" s="159" t="s">
        <v>218</v>
      </c>
    </row>
    <row r="139" spans="2:65" s="13" customFormat="1" ht="11.25">
      <c r="B139" s="158"/>
      <c r="D139" s="146" t="s">
        <v>230</v>
      </c>
      <c r="E139" s="159" t="s">
        <v>19</v>
      </c>
      <c r="F139" s="160" t="s">
        <v>633</v>
      </c>
      <c r="H139" s="161">
        <v>57.984000000000002</v>
      </c>
      <c r="I139" s="162"/>
      <c r="L139" s="158"/>
      <c r="M139" s="163"/>
      <c r="T139" s="164"/>
      <c r="AT139" s="159" t="s">
        <v>230</v>
      </c>
      <c r="AU139" s="159" t="s">
        <v>85</v>
      </c>
      <c r="AV139" s="13" t="s">
        <v>85</v>
      </c>
      <c r="AW139" s="13" t="s">
        <v>36</v>
      </c>
      <c r="AX139" s="13" t="s">
        <v>75</v>
      </c>
      <c r="AY139" s="159" t="s">
        <v>218</v>
      </c>
    </row>
    <row r="140" spans="2:65" s="15" customFormat="1" ht="11.25">
      <c r="B140" s="179"/>
      <c r="D140" s="146" t="s">
        <v>230</v>
      </c>
      <c r="E140" s="180" t="s">
        <v>19</v>
      </c>
      <c r="F140" s="181" t="s">
        <v>623</v>
      </c>
      <c r="H140" s="182">
        <v>239.184</v>
      </c>
      <c r="I140" s="183"/>
      <c r="L140" s="179"/>
      <c r="M140" s="184"/>
      <c r="T140" s="185"/>
      <c r="AT140" s="180" t="s">
        <v>230</v>
      </c>
      <c r="AU140" s="180" t="s">
        <v>85</v>
      </c>
      <c r="AV140" s="15" t="s">
        <v>110</v>
      </c>
      <c r="AW140" s="15" t="s">
        <v>36</v>
      </c>
      <c r="AX140" s="15" t="s">
        <v>75</v>
      </c>
      <c r="AY140" s="180" t="s">
        <v>218</v>
      </c>
    </row>
    <row r="141" spans="2:65" s="12" customFormat="1" ht="11.25">
      <c r="B141" s="152"/>
      <c r="D141" s="146" t="s">
        <v>230</v>
      </c>
      <c r="E141" s="153" t="s">
        <v>19</v>
      </c>
      <c r="F141" s="154" t="s">
        <v>624</v>
      </c>
      <c r="H141" s="153" t="s">
        <v>19</v>
      </c>
      <c r="I141" s="155"/>
      <c r="L141" s="152"/>
      <c r="M141" s="156"/>
      <c r="T141" s="157"/>
      <c r="AT141" s="153" t="s">
        <v>230</v>
      </c>
      <c r="AU141" s="153" t="s">
        <v>85</v>
      </c>
      <c r="AV141" s="12" t="s">
        <v>83</v>
      </c>
      <c r="AW141" s="12" t="s">
        <v>36</v>
      </c>
      <c r="AX141" s="12" t="s">
        <v>75</v>
      </c>
      <c r="AY141" s="153" t="s">
        <v>218</v>
      </c>
    </row>
    <row r="142" spans="2:65" s="13" customFormat="1" ht="11.25">
      <c r="B142" s="158"/>
      <c r="D142" s="146" t="s">
        <v>230</v>
      </c>
      <c r="E142" s="159" t="s">
        <v>19</v>
      </c>
      <c r="F142" s="160" t="s">
        <v>634</v>
      </c>
      <c r="H142" s="161">
        <v>259.93200000000002</v>
      </c>
      <c r="I142" s="162"/>
      <c r="L142" s="158"/>
      <c r="M142" s="163"/>
      <c r="T142" s="164"/>
      <c r="AT142" s="159" t="s">
        <v>230</v>
      </c>
      <c r="AU142" s="159" t="s">
        <v>85</v>
      </c>
      <c r="AV142" s="13" t="s">
        <v>85</v>
      </c>
      <c r="AW142" s="13" t="s">
        <v>36</v>
      </c>
      <c r="AX142" s="13" t="s">
        <v>75</v>
      </c>
      <c r="AY142" s="159" t="s">
        <v>218</v>
      </c>
    </row>
    <row r="143" spans="2:65" s="13" customFormat="1" ht="11.25">
      <c r="B143" s="158"/>
      <c r="D143" s="146" t="s">
        <v>230</v>
      </c>
      <c r="E143" s="159" t="s">
        <v>19</v>
      </c>
      <c r="F143" s="160" t="s">
        <v>635</v>
      </c>
      <c r="H143" s="161">
        <v>315.52</v>
      </c>
      <c r="I143" s="162"/>
      <c r="L143" s="158"/>
      <c r="M143" s="163"/>
      <c r="T143" s="164"/>
      <c r="AT143" s="159" t="s">
        <v>230</v>
      </c>
      <c r="AU143" s="159" t="s">
        <v>85</v>
      </c>
      <c r="AV143" s="13" t="s">
        <v>85</v>
      </c>
      <c r="AW143" s="13" t="s">
        <v>36</v>
      </c>
      <c r="AX143" s="13" t="s">
        <v>75</v>
      </c>
      <c r="AY143" s="159" t="s">
        <v>218</v>
      </c>
    </row>
    <row r="144" spans="2:65" s="13" customFormat="1" ht="11.25">
      <c r="B144" s="158"/>
      <c r="D144" s="146" t="s">
        <v>230</v>
      </c>
      <c r="E144" s="159" t="s">
        <v>19</v>
      </c>
      <c r="F144" s="160" t="s">
        <v>636</v>
      </c>
      <c r="H144" s="161">
        <v>26.04</v>
      </c>
      <c r="I144" s="162"/>
      <c r="L144" s="158"/>
      <c r="M144" s="163"/>
      <c r="T144" s="164"/>
      <c r="AT144" s="159" t="s">
        <v>230</v>
      </c>
      <c r="AU144" s="159" t="s">
        <v>85</v>
      </c>
      <c r="AV144" s="13" t="s">
        <v>85</v>
      </c>
      <c r="AW144" s="13" t="s">
        <v>36</v>
      </c>
      <c r="AX144" s="13" t="s">
        <v>75</v>
      </c>
      <c r="AY144" s="159" t="s">
        <v>218</v>
      </c>
    </row>
    <row r="145" spans="2:65" s="13" customFormat="1" ht="11.25">
      <c r="B145" s="158"/>
      <c r="D145" s="146" t="s">
        <v>230</v>
      </c>
      <c r="E145" s="159" t="s">
        <v>19</v>
      </c>
      <c r="F145" s="160" t="s">
        <v>637</v>
      </c>
      <c r="H145" s="161">
        <v>68.760000000000005</v>
      </c>
      <c r="I145" s="162"/>
      <c r="L145" s="158"/>
      <c r="M145" s="163"/>
      <c r="T145" s="164"/>
      <c r="AT145" s="159" t="s">
        <v>230</v>
      </c>
      <c r="AU145" s="159" t="s">
        <v>85</v>
      </c>
      <c r="AV145" s="13" t="s">
        <v>85</v>
      </c>
      <c r="AW145" s="13" t="s">
        <v>36</v>
      </c>
      <c r="AX145" s="13" t="s">
        <v>75</v>
      </c>
      <c r="AY145" s="159" t="s">
        <v>218</v>
      </c>
    </row>
    <row r="146" spans="2:65" s="15" customFormat="1" ht="11.25">
      <c r="B146" s="179"/>
      <c r="D146" s="146" t="s">
        <v>230</v>
      </c>
      <c r="E146" s="180" t="s">
        <v>19</v>
      </c>
      <c r="F146" s="181" t="s">
        <v>623</v>
      </c>
      <c r="H146" s="182">
        <v>670.25199999999995</v>
      </c>
      <c r="I146" s="183"/>
      <c r="L146" s="179"/>
      <c r="M146" s="184"/>
      <c r="T146" s="185"/>
      <c r="AT146" s="180" t="s">
        <v>230</v>
      </c>
      <c r="AU146" s="180" t="s">
        <v>85</v>
      </c>
      <c r="AV146" s="15" t="s">
        <v>110</v>
      </c>
      <c r="AW146" s="15" t="s">
        <v>36</v>
      </c>
      <c r="AX146" s="15" t="s">
        <v>75</v>
      </c>
      <c r="AY146" s="180" t="s">
        <v>218</v>
      </c>
    </row>
    <row r="147" spans="2:65" s="14" customFormat="1" ht="11.25">
      <c r="B147" s="165"/>
      <c r="D147" s="146" t="s">
        <v>230</v>
      </c>
      <c r="E147" s="166" t="s">
        <v>19</v>
      </c>
      <c r="F147" s="167" t="s">
        <v>235</v>
      </c>
      <c r="H147" s="168">
        <v>909.43600000000004</v>
      </c>
      <c r="I147" s="169"/>
      <c r="L147" s="165"/>
      <c r="M147" s="170"/>
      <c r="T147" s="171"/>
      <c r="AT147" s="166" t="s">
        <v>230</v>
      </c>
      <c r="AU147" s="166" t="s">
        <v>85</v>
      </c>
      <c r="AV147" s="14" t="s">
        <v>224</v>
      </c>
      <c r="AW147" s="14" t="s">
        <v>36</v>
      </c>
      <c r="AX147" s="14" t="s">
        <v>83</v>
      </c>
      <c r="AY147" s="166" t="s">
        <v>218</v>
      </c>
    </row>
    <row r="148" spans="2:65" s="1" customFormat="1" ht="16.5" customHeight="1">
      <c r="B148" s="33"/>
      <c r="C148" s="186" t="s">
        <v>310</v>
      </c>
      <c r="D148" s="186" t="s">
        <v>638</v>
      </c>
      <c r="E148" s="187" t="s">
        <v>639</v>
      </c>
      <c r="F148" s="188" t="s">
        <v>640</v>
      </c>
      <c r="G148" s="189" t="s">
        <v>181</v>
      </c>
      <c r="H148" s="190">
        <v>129.21</v>
      </c>
      <c r="I148" s="191"/>
      <c r="J148" s="192">
        <f>ROUND(I148*H148,2)</f>
        <v>0</v>
      </c>
      <c r="K148" s="188" t="s">
        <v>19</v>
      </c>
      <c r="L148" s="193"/>
      <c r="M148" s="194" t="s">
        <v>19</v>
      </c>
      <c r="N148" s="195" t="s">
        <v>46</v>
      </c>
      <c r="P148" s="142">
        <f>O148*H148</f>
        <v>0</v>
      </c>
      <c r="Q148" s="142">
        <v>1</v>
      </c>
      <c r="R148" s="142">
        <f>Q148*H148</f>
        <v>129.21</v>
      </c>
      <c r="S148" s="142">
        <v>0</v>
      </c>
      <c r="T148" s="143">
        <f>S148*H148</f>
        <v>0</v>
      </c>
      <c r="AR148" s="144" t="s">
        <v>301</v>
      </c>
      <c r="AT148" s="144" t="s">
        <v>638</v>
      </c>
      <c r="AU148" s="144" t="s">
        <v>85</v>
      </c>
      <c r="AY148" s="18" t="s">
        <v>218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83</v>
      </c>
      <c r="BK148" s="145">
        <f>ROUND(I148*H148,2)</f>
        <v>0</v>
      </c>
      <c r="BL148" s="18" t="s">
        <v>224</v>
      </c>
      <c r="BM148" s="144" t="s">
        <v>641</v>
      </c>
    </row>
    <row r="149" spans="2:65" s="1" customFormat="1" ht="11.25">
      <c r="B149" s="33"/>
      <c r="D149" s="146" t="s">
        <v>226</v>
      </c>
      <c r="F149" s="147" t="s">
        <v>640</v>
      </c>
      <c r="I149" s="148"/>
      <c r="L149" s="33"/>
      <c r="M149" s="149"/>
      <c r="T149" s="54"/>
      <c r="AT149" s="18" t="s">
        <v>226</v>
      </c>
      <c r="AU149" s="18" t="s">
        <v>85</v>
      </c>
    </row>
    <row r="150" spans="2:65" s="13" customFormat="1" ht="11.25">
      <c r="B150" s="158"/>
      <c r="D150" s="146" t="s">
        <v>230</v>
      </c>
      <c r="E150" s="159" t="s">
        <v>19</v>
      </c>
      <c r="F150" s="160" t="s">
        <v>642</v>
      </c>
      <c r="H150" s="161">
        <v>129.21</v>
      </c>
      <c r="I150" s="162"/>
      <c r="L150" s="158"/>
      <c r="M150" s="163"/>
      <c r="T150" s="164"/>
      <c r="AT150" s="159" t="s">
        <v>230</v>
      </c>
      <c r="AU150" s="159" t="s">
        <v>85</v>
      </c>
      <c r="AV150" s="13" t="s">
        <v>85</v>
      </c>
      <c r="AW150" s="13" t="s">
        <v>36</v>
      </c>
      <c r="AX150" s="13" t="s">
        <v>83</v>
      </c>
      <c r="AY150" s="159" t="s">
        <v>218</v>
      </c>
    </row>
    <row r="151" spans="2:65" s="1" customFormat="1" ht="11.25">
      <c r="B151" s="33"/>
      <c r="D151" s="146" t="s">
        <v>247</v>
      </c>
      <c r="F151" s="172" t="s">
        <v>643</v>
      </c>
      <c r="L151" s="33"/>
      <c r="M151" s="149"/>
      <c r="T151" s="54"/>
      <c r="AU151" s="18" t="s">
        <v>85</v>
      </c>
    </row>
    <row r="152" spans="2:65" s="1" customFormat="1" ht="11.25">
      <c r="B152" s="33"/>
      <c r="D152" s="146" t="s">
        <v>247</v>
      </c>
      <c r="F152" s="173" t="s">
        <v>624</v>
      </c>
      <c r="H152" s="174">
        <v>0</v>
      </c>
      <c r="L152" s="33"/>
      <c r="M152" s="149"/>
      <c r="T152" s="54"/>
      <c r="AU152" s="18" t="s">
        <v>85</v>
      </c>
    </row>
    <row r="153" spans="2:65" s="1" customFormat="1" ht="11.25">
      <c r="B153" s="33"/>
      <c r="D153" s="146" t="s">
        <v>247</v>
      </c>
      <c r="F153" s="173" t="s">
        <v>625</v>
      </c>
      <c r="H153" s="174">
        <v>375.512</v>
      </c>
      <c r="L153" s="33"/>
      <c r="M153" s="149"/>
      <c r="T153" s="54"/>
      <c r="AU153" s="18" t="s">
        <v>85</v>
      </c>
    </row>
    <row r="154" spans="2:65" s="1" customFormat="1" ht="11.25">
      <c r="B154" s="33"/>
      <c r="D154" s="146" t="s">
        <v>247</v>
      </c>
      <c r="F154" s="173" t="s">
        <v>626</v>
      </c>
      <c r="H154" s="174">
        <v>397.12</v>
      </c>
      <c r="L154" s="33"/>
      <c r="M154" s="149"/>
      <c r="T154" s="54"/>
      <c r="AU154" s="18" t="s">
        <v>85</v>
      </c>
    </row>
    <row r="155" spans="2:65" s="1" customFormat="1" ht="11.25">
      <c r="B155" s="33"/>
      <c r="D155" s="146" t="s">
        <v>247</v>
      </c>
      <c r="F155" s="173" t="s">
        <v>627</v>
      </c>
      <c r="H155" s="174">
        <v>273.60000000000002</v>
      </c>
      <c r="L155" s="33"/>
      <c r="M155" s="149"/>
      <c r="T155" s="54"/>
      <c r="AU155" s="18" t="s">
        <v>85</v>
      </c>
    </row>
    <row r="156" spans="2:65" s="1" customFormat="1" ht="11.25">
      <c r="B156" s="33"/>
      <c r="D156" s="146" t="s">
        <v>247</v>
      </c>
      <c r="F156" s="173" t="s">
        <v>623</v>
      </c>
      <c r="H156" s="174">
        <v>1046.232</v>
      </c>
      <c r="L156" s="33"/>
      <c r="M156" s="149"/>
      <c r="T156" s="54"/>
      <c r="AU156" s="18" t="s">
        <v>85</v>
      </c>
    </row>
    <row r="157" spans="2:65" s="1" customFormat="1" ht="16.5" customHeight="1">
      <c r="B157" s="33"/>
      <c r="C157" s="186" t="s">
        <v>326</v>
      </c>
      <c r="D157" s="186" t="s">
        <v>638</v>
      </c>
      <c r="E157" s="187" t="s">
        <v>644</v>
      </c>
      <c r="F157" s="188" t="s">
        <v>645</v>
      </c>
      <c r="G157" s="189" t="s">
        <v>181</v>
      </c>
      <c r="H157" s="190">
        <v>33.119999999999997</v>
      </c>
      <c r="I157" s="191"/>
      <c r="J157" s="192">
        <f>ROUND(I157*H157,2)</f>
        <v>0</v>
      </c>
      <c r="K157" s="188" t="s">
        <v>19</v>
      </c>
      <c r="L157" s="193"/>
      <c r="M157" s="194" t="s">
        <v>19</v>
      </c>
      <c r="N157" s="195" t="s">
        <v>46</v>
      </c>
      <c r="P157" s="142">
        <f>O157*H157</f>
        <v>0</v>
      </c>
      <c r="Q157" s="142">
        <v>1</v>
      </c>
      <c r="R157" s="142">
        <f>Q157*H157</f>
        <v>33.119999999999997</v>
      </c>
      <c r="S157" s="142">
        <v>0</v>
      </c>
      <c r="T157" s="143">
        <f>S157*H157</f>
        <v>0</v>
      </c>
      <c r="AR157" s="144" t="s">
        <v>301</v>
      </c>
      <c r="AT157" s="144" t="s">
        <v>638</v>
      </c>
      <c r="AU157" s="144" t="s">
        <v>85</v>
      </c>
      <c r="AY157" s="18" t="s">
        <v>218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8" t="s">
        <v>83</v>
      </c>
      <c r="BK157" s="145">
        <f>ROUND(I157*H157,2)</f>
        <v>0</v>
      </c>
      <c r="BL157" s="18" t="s">
        <v>224</v>
      </c>
      <c r="BM157" s="144" t="s">
        <v>646</v>
      </c>
    </row>
    <row r="158" spans="2:65" s="1" customFormat="1" ht="29.25">
      <c r="B158" s="33"/>
      <c r="D158" s="146" t="s">
        <v>226</v>
      </c>
      <c r="F158" s="147" t="s">
        <v>647</v>
      </c>
      <c r="I158" s="148"/>
      <c r="L158" s="33"/>
      <c r="M158" s="149"/>
      <c r="T158" s="54"/>
      <c r="AT158" s="18" t="s">
        <v>226</v>
      </c>
      <c r="AU158" s="18" t="s">
        <v>85</v>
      </c>
    </row>
    <row r="159" spans="2:65" s="13" customFormat="1" ht="11.25">
      <c r="B159" s="158"/>
      <c r="D159" s="146" t="s">
        <v>230</v>
      </c>
      <c r="E159" s="159" t="s">
        <v>19</v>
      </c>
      <c r="F159" s="160" t="s">
        <v>648</v>
      </c>
      <c r="H159" s="161">
        <v>33.119999999999997</v>
      </c>
      <c r="I159" s="162"/>
      <c r="L159" s="158"/>
      <c r="M159" s="163"/>
      <c r="T159" s="164"/>
      <c r="AT159" s="159" t="s">
        <v>230</v>
      </c>
      <c r="AU159" s="159" t="s">
        <v>85</v>
      </c>
      <c r="AV159" s="13" t="s">
        <v>85</v>
      </c>
      <c r="AW159" s="13" t="s">
        <v>36</v>
      </c>
      <c r="AX159" s="13" t="s">
        <v>83</v>
      </c>
      <c r="AY159" s="159" t="s">
        <v>218</v>
      </c>
    </row>
    <row r="160" spans="2:65" s="1" customFormat="1" ht="11.25">
      <c r="B160" s="33"/>
      <c r="D160" s="146" t="s">
        <v>247</v>
      </c>
      <c r="F160" s="172" t="s">
        <v>649</v>
      </c>
      <c r="L160" s="33"/>
      <c r="M160" s="149"/>
      <c r="T160" s="54"/>
      <c r="AU160" s="18" t="s">
        <v>85</v>
      </c>
    </row>
    <row r="161" spans="2:65" s="1" customFormat="1" ht="11.25">
      <c r="B161" s="33"/>
      <c r="D161" s="146" t="s">
        <v>247</v>
      </c>
      <c r="F161" s="173" t="s">
        <v>593</v>
      </c>
      <c r="H161" s="174">
        <v>0</v>
      </c>
      <c r="L161" s="33"/>
      <c r="M161" s="149"/>
      <c r="T161" s="54"/>
      <c r="AU161" s="18" t="s">
        <v>85</v>
      </c>
    </row>
    <row r="162" spans="2:65" s="1" customFormat="1" ht="11.25">
      <c r="B162" s="33"/>
      <c r="D162" s="146" t="s">
        <v>247</v>
      </c>
      <c r="F162" s="173" t="s">
        <v>619</v>
      </c>
      <c r="H162" s="174">
        <v>0</v>
      </c>
      <c r="L162" s="33"/>
      <c r="M162" s="149"/>
      <c r="T162" s="54"/>
      <c r="AU162" s="18" t="s">
        <v>85</v>
      </c>
    </row>
    <row r="163" spans="2:65" s="1" customFormat="1" ht="11.25">
      <c r="B163" s="33"/>
      <c r="D163" s="146" t="s">
        <v>247</v>
      </c>
      <c r="F163" s="173" t="s">
        <v>620</v>
      </c>
      <c r="H163" s="174">
        <v>65.231999999999999</v>
      </c>
      <c r="L163" s="33"/>
      <c r="M163" s="149"/>
      <c r="T163" s="54"/>
      <c r="AU163" s="18" t="s">
        <v>85</v>
      </c>
    </row>
    <row r="164" spans="2:65" s="1" customFormat="1" ht="11.25">
      <c r="B164" s="33"/>
      <c r="D164" s="146" t="s">
        <v>247</v>
      </c>
      <c r="F164" s="173" t="s">
        <v>621</v>
      </c>
      <c r="H164" s="174">
        <v>144.96</v>
      </c>
      <c r="L164" s="33"/>
      <c r="M164" s="149"/>
      <c r="T164" s="54"/>
      <c r="AU164" s="18" t="s">
        <v>85</v>
      </c>
    </row>
    <row r="165" spans="2:65" s="1" customFormat="1" ht="11.25">
      <c r="B165" s="33"/>
      <c r="D165" s="146" t="s">
        <v>247</v>
      </c>
      <c r="F165" s="173" t="s">
        <v>622</v>
      </c>
      <c r="H165" s="174">
        <v>57.984000000000002</v>
      </c>
      <c r="L165" s="33"/>
      <c r="M165" s="149"/>
      <c r="T165" s="54"/>
      <c r="AU165" s="18" t="s">
        <v>85</v>
      </c>
    </row>
    <row r="166" spans="2:65" s="1" customFormat="1" ht="11.25">
      <c r="B166" s="33"/>
      <c r="D166" s="146" t="s">
        <v>247</v>
      </c>
      <c r="F166" s="173" t="s">
        <v>623</v>
      </c>
      <c r="H166" s="174">
        <v>268.17599999999999</v>
      </c>
      <c r="L166" s="33"/>
      <c r="M166" s="149"/>
      <c r="T166" s="54"/>
      <c r="AU166" s="18" t="s">
        <v>85</v>
      </c>
    </row>
    <row r="167" spans="2:65" s="1" customFormat="1" ht="16.5" customHeight="1">
      <c r="B167" s="33"/>
      <c r="C167" s="133" t="s">
        <v>339</v>
      </c>
      <c r="D167" s="133" t="s">
        <v>220</v>
      </c>
      <c r="E167" s="134" t="s">
        <v>650</v>
      </c>
      <c r="F167" s="135" t="s">
        <v>651</v>
      </c>
      <c r="G167" s="136" t="s">
        <v>151</v>
      </c>
      <c r="H167" s="137">
        <v>110.465</v>
      </c>
      <c r="I167" s="138"/>
      <c r="J167" s="139">
        <f>ROUND(I167*H167,2)</f>
        <v>0</v>
      </c>
      <c r="K167" s="135" t="s">
        <v>19</v>
      </c>
      <c r="L167" s="33"/>
      <c r="M167" s="140" t="s">
        <v>19</v>
      </c>
      <c r="N167" s="141" t="s">
        <v>46</v>
      </c>
      <c r="P167" s="142">
        <f>O167*H167</f>
        <v>0</v>
      </c>
      <c r="Q167" s="142">
        <v>1.6000000000000001E-4</v>
      </c>
      <c r="R167" s="142">
        <f>Q167*H167</f>
        <v>1.7674400000000003E-2</v>
      </c>
      <c r="S167" s="142">
        <v>0</v>
      </c>
      <c r="T167" s="143">
        <f>S167*H167</f>
        <v>0</v>
      </c>
      <c r="AR167" s="144" t="s">
        <v>224</v>
      </c>
      <c r="AT167" s="144" t="s">
        <v>220</v>
      </c>
      <c r="AU167" s="144" t="s">
        <v>85</v>
      </c>
      <c r="AY167" s="18" t="s">
        <v>218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8" t="s">
        <v>83</v>
      </c>
      <c r="BK167" s="145">
        <f>ROUND(I167*H167,2)</f>
        <v>0</v>
      </c>
      <c r="BL167" s="18" t="s">
        <v>224</v>
      </c>
      <c r="BM167" s="144" t="s">
        <v>652</v>
      </c>
    </row>
    <row r="168" spans="2:65" s="1" customFormat="1" ht="19.5">
      <c r="B168" s="33"/>
      <c r="D168" s="146" t="s">
        <v>226</v>
      </c>
      <c r="F168" s="147" t="s">
        <v>653</v>
      </c>
      <c r="I168" s="148"/>
      <c r="L168" s="33"/>
      <c r="M168" s="149"/>
      <c r="T168" s="54"/>
      <c r="AT168" s="18" t="s">
        <v>226</v>
      </c>
      <c r="AU168" s="18" t="s">
        <v>85</v>
      </c>
    </row>
    <row r="169" spans="2:65" s="12" customFormat="1" ht="11.25">
      <c r="B169" s="152"/>
      <c r="D169" s="146" t="s">
        <v>230</v>
      </c>
      <c r="E169" s="153" t="s">
        <v>19</v>
      </c>
      <c r="F169" s="154" t="s">
        <v>612</v>
      </c>
      <c r="H169" s="153" t="s">
        <v>19</v>
      </c>
      <c r="I169" s="155"/>
      <c r="L169" s="152"/>
      <c r="M169" s="156"/>
      <c r="T169" s="157"/>
      <c r="AT169" s="153" t="s">
        <v>230</v>
      </c>
      <c r="AU169" s="153" t="s">
        <v>85</v>
      </c>
      <c r="AV169" s="12" t="s">
        <v>83</v>
      </c>
      <c r="AW169" s="12" t="s">
        <v>36</v>
      </c>
      <c r="AX169" s="12" t="s">
        <v>75</v>
      </c>
      <c r="AY169" s="153" t="s">
        <v>218</v>
      </c>
    </row>
    <row r="170" spans="2:65" s="13" customFormat="1" ht="11.25">
      <c r="B170" s="158"/>
      <c r="D170" s="146" t="s">
        <v>230</v>
      </c>
      <c r="E170" s="159" t="s">
        <v>19</v>
      </c>
      <c r="F170" s="160" t="s">
        <v>654</v>
      </c>
      <c r="H170" s="161">
        <v>63.424999999999997</v>
      </c>
      <c r="I170" s="162"/>
      <c r="L170" s="158"/>
      <c r="M170" s="163"/>
      <c r="T170" s="164"/>
      <c r="AT170" s="159" t="s">
        <v>230</v>
      </c>
      <c r="AU170" s="159" t="s">
        <v>85</v>
      </c>
      <c r="AV170" s="13" t="s">
        <v>85</v>
      </c>
      <c r="AW170" s="13" t="s">
        <v>36</v>
      </c>
      <c r="AX170" s="13" t="s">
        <v>75</v>
      </c>
      <c r="AY170" s="159" t="s">
        <v>218</v>
      </c>
    </row>
    <row r="171" spans="2:65" s="13" customFormat="1" ht="11.25">
      <c r="B171" s="158"/>
      <c r="D171" s="146" t="s">
        <v>230</v>
      </c>
      <c r="E171" s="159" t="s">
        <v>19</v>
      </c>
      <c r="F171" s="160" t="s">
        <v>655</v>
      </c>
      <c r="H171" s="161">
        <v>47.04</v>
      </c>
      <c r="I171" s="162"/>
      <c r="L171" s="158"/>
      <c r="M171" s="163"/>
      <c r="T171" s="164"/>
      <c r="AT171" s="159" t="s">
        <v>230</v>
      </c>
      <c r="AU171" s="159" t="s">
        <v>85</v>
      </c>
      <c r="AV171" s="13" t="s">
        <v>85</v>
      </c>
      <c r="AW171" s="13" t="s">
        <v>36</v>
      </c>
      <c r="AX171" s="13" t="s">
        <v>75</v>
      </c>
      <c r="AY171" s="159" t="s">
        <v>218</v>
      </c>
    </row>
    <row r="172" spans="2:65" s="14" customFormat="1" ht="11.25">
      <c r="B172" s="165"/>
      <c r="D172" s="146" t="s">
        <v>230</v>
      </c>
      <c r="E172" s="166" t="s">
        <v>536</v>
      </c>
      <c r="F172" s="167" t="s">
        <v>235</v>
      </c>
      <c r="H172" s="168">
        <v>110.465</v>
      </c>
      <c r="I172" s="169"/>
      <c r="L172" s="165"/>
      <c r="M172" s="170"/>
      <c r="T172" s="171"/>
      <c r="AT172" s="166" t="s">
        <v>230</v>
      </c>
      <c r="AU172" s="166" t="s">
        <v>85</v>
      </c>
      <c r="AV172" s="14" t="s">
        <v>224</v>
      </c>
      <c r="AW172" s="14" t="s">
        <v>36</v>
      </c>
      <c r="AX172" s="14" t="s">
        <v>83</v>
      </c>
      <c r="AY172" s="166" t="s">
        <v>218</v>
      </c>
    </row>
    <row r="173" spans="2:65" s="1" customFormat="1" ht="16.5" customHeight="1">
      <c r="B173" s="33"/>
      <c r="C173" s="186" t="s">
        <v>347</v>
      </c>
      <c r="D173" s="186" t="s">
        <v>638</v>
      </c>
      <c r="E173" s="187" t="s">
        <v>644</v>
      </c>
      <c r="F173" s="188" t="s">
        <v>645</v>
      </c>
      <c r="G173" s="189" t="s">
        <v>181</v>
      </c>
      <c r="H173" s="190">
        <v>13.641999999999999</v>
      </c>
      <c r="I173" s="191"/>
      <c r="J173" s="192">
        <f>ROUND(I173*H173,2)</f>
        <v>0</v>
      </c>
      <c r="K173" s="188" t="s">
        <v>19</v>
      </c>
      <c r="L173" s="193"/>
      <c r="M173" s="194" t="s">
        <v>19</v>
      </c>
      <c r="N173" s="195" t="s">
        <v>46</v>
      </c>
      <c r="P173" s="142">
        <f>O173*H173</f>
        <v>0</v>
      </c>
      <c r="Q173" s="142">
        <v>1</v>
      </c>
      <c r="R173" s="142">
        <f>Q173*H173</f>
        <v>13.641999999999999</v>
      </c>
      <c r="S173" s="142">
        <v>0</v>
      </c>
      <c r="T173" s="143">
        <f>S173*H173</f>
        <v>0</v>
      </c>
      <c r="AR173" s="144" t="s">
        <v>301</v>
      </c>
      <c r="AT173" s="144" t="s">
        <v>638</v>
      </c>
      <c r="AU173" s="144" t="s">
        <v>85</v>
      </c>
      <c r="AY173" s="18" t="s">
        <v>218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8" t="s">
        <v>83</v>
      </c>
      <c r="BK173" s="145">
        <f>ROUND(I173*H173,2)</f>
        <v>0</v>
      </c>
      <c r="BL173" s="18" t="s">
        <v>224</v>
      </c>
      <c r="BM173" s="144" t="s">
        <v>656</v>
      </c>
    </row>
    <row r="174" spans="2:65" s="1" customFormat="1" ht="29.25">
      <c r="B174" s="33"/>
      <c r="D174" s="146" t="s">
        <v>226</v>
      </c>
      <c r="F174" s="147" t="s">
        <v>647</v>
      </c>
      <c r="I174" s="148"/>
      <c r="L174" s="33"/>
      <c r="M174" s="149"/>
      <c r="T174" s="54"/>
      <c r="AT174" s="18" t="s">
        <v>226</v>
      </c>
      <c r="AU174" s="18" t="s">
        <v>85</v>
      </c>
    </row>
    <row r="175" spans="2:65" s="13" customFormat="1" ht="11.25">
      <c r="B175" s="158"/>
      <c r="D175" s="146" t="s">
        <v>230</v>
      </c>
      <c r="E175" s="159" t="s">
        <v>19</v>
      </c>
      <c r="F175" s="160" t="s">
        <v>657</v>
      </c>
      <c r="H175" s="161">
        <v>13.641999999999999</v>
      </c>
      <c r="I175" s="162"/>
      <c r="L175" s="158"/>
      <c r="M175" s="163"/>
      <c r="T175" s="164"/>
      <c r="AT175" s="159" t="s">
        <v>230</v>
      </c>
      <c r="AU175" s="159" t="s">
        <v>85</v>
      </c>
      <c r="AV175" s="13" t="s">
        <v>85</v>
      </c>
      <c r="AW175" s="13" t="s">
        <v>36</v>
      </c>
      <c r="AX175" s="13" t="s">
        <v>83</v>
      </c>
      <c r="AY175" s="159" t="s">
        <v>218</v>
      </c>
    </row>
    <row r="176" spans="2:65" s="1" customFormat="1" ht="11.25">
      <c r="B176" s="33"/>
      <c r="D176" s="146" t="s">
        <v>247</v>
      </c>
      <c r="F176" s="172" t="s">
        <v>658</v>
      </c>
      <c r="L176" s="33"/>
      <c r="M176" s="149"/>
      <c r="T176" s="54"/>
      <c r="AU176" s="18" t="s">
        <v>85</v>
      </c>
    </row>
    <row r="177" spans="2:65" s="1" customFormat="1" ht="11.25">
      <c r="B177" s="33"/>
      <c r="D177" s="146" t="s">
        <v>247</v>
      </c>
      <c r="F177" s="173" t="s">
        <v>612</v>
      </c>
      <c r="H177" s="174">
        <v>0</v>
      </c>
      <c r="L177" s="33"/>
      <c r="M177" s="149"/>
      <c r="T177" s="54"/>
      <c r="AU177" s="18" t="s">
        <v>85</v>
      </c>
    </row>
    <row r="178" spans="2:65" s="1" customFormat="1" ht="11.25">
      <c r="B178" s="33"/>
      <c r="D178" s="146" t="s">
        <v>247</v>
      </c>
      <c r="F178" s="173" t="s">
        <v>654</v>
      </c>
      <c r="H178" s="174">
        <v>63.424999999999997</v>
      </c>
      <c r="L178" s="33"/>
      <c r="M178" s="149"/>
      <c r="T178" s="54"/>
      <c r="AU178" s="18" t="s">
        <v>85</v>
      </c>
    </row>
    <row r="179" spans="2:65" s="1" customFormat="1" ht="11.25">
      <c r="B179" s="33"/>
      <c r="D179" s="146" t="s">
        <v>247</v>
      </c>
      <c r="F179" s="173" t="s">
        <v>655</v>
      </c>
      <c r="H179" s="174">
        <v>47.04</v>
      </c>
      <c r="L179" s="33"/>
      <c r="M179" s="149"/>
      <c r="T179" s="54"/>
      <c r="AU179" s="18" t="s">
        <v>85</v>
      </c>
    </row>
    <row r="180" spans="2:65" s="1" customFormat="1" ht="11.25">
      <c r="B180" s="33"/>
      <c r="D180" s="146" t="s">
        <v>247</v>
      </c>
      <c r="F180" s="173" t="s">
        <v>235</v>
      </c>
      <c r="H180" s="174">
        <v>110.465</v>
      </c>
      <c r="L180" s="33"/>
      <c r="M180" s="149"/>
      <c r="T180" s="54"/>
      <c r="AU180" s="18" t="s">
        <v>85</v>
      </c>
    </row>
    <row r="181" spans="2:65" s="1" customFormat="1" ht="16.5" customHeight="1">
      <c r="B181" s="33"/>
      <c r="C181" s="133" t="s">
        <v>354</v>
      </c>
      <c r="D181" s="133" t="s">
        <v>220</v>
      </c>
      <c r="E181" s="134" t="s">
        <v>659</v>
      </c>
      <c r="F181" s="135" t="s">
        <v>660</v>
      </c>
      <c r="G181" s="136" t="s">
        <v>151</v>
      </c>
      <c r="H181" s="137">
        <v>110.465</v>
      </c>
      <c r="I181" s="138"/>
      <c r="J181" s="139">
        <f>ROUND(I181*H181,2)</f>
        <v>0</v>
      </c>
      <c r="K181" s="135" t="s">
        <v>19</v>
      </c>
      <c r="L181" s="33"/>
      <c r="M181" s="140" t="s">
        <v>19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224</v>
      </c>
      <c r="AT181" s="144" t="s">
        <v>220</v>
      </c>
      <c r="AU181" s="144" t="s">
        <v>85</v>
      </c>
      <c r="AY181" s="18" t="s">
        <v>218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83</v>
      </c>
      <c r="BK181" s="145">
        <f>ROUND(I181*H181,2)</f>
        <v>0</v>
      </c>
      <c r="BL181" s="18" t="s">
        <v>224</v>
      </c>
      <c r="BM181" s="144" t="s">
        <v>661</v>
      </c>
    </row>
    <row r="182" spans="2:65" s="1" customFormat="1" ht="19.5">
      <c r="B182" s="33"/>
      <c r="D182" s="146" t="s">
        <v>226</v>
      </c>
      <c r="F182" s="147" t="s">
        <v>662</v>
      </c>
      <c r="I182" s="148"/>
      <c r="L182" s="33"/>
      <c r="M182" s="149"/>
      <c r="T182" s="54"/>
      <c r="AT182" s="18" t="s">
        <v>226</v>
      </c>
      <c r="AU182" s="18" t="s">
        <v>85</v>
      </c>
    </row>
    <row r="183" spans="2:65" s="13" customFormat="1" ht="11.25">
      <c r="B183" s="158"/>
      <c r="D183" s="146" t="s">
        <v>230</v>
      </c>
      <c r="E183" s="159" t="s">
        <v>19</v>
      </c>
      <c r="F183" s="160" t="s">
        <v>536</v>
      </c>
      <c r="H183" s="161">
        <v>110.465</v>
      </c>
      <c r="I183" s="162"/>
      <c r="L183" s="158"/>
      <c r="M183" s="163"/>
      <c r="T183" s="164"/>
      <c r="AT183" s="159" t="s">
        <v>230</v>
      </c>
      <c r="AU183" s="159" t="s">
        <v>85</v>
      </c>
      <c r="AV183" s="13" t="s">
        <v>85</v>
      </c>
      <c r="AW183" s="13" t="s">
        <v>36</v>
      </c>
      <c r="AX183" s="13" t="s">
        <v>83</v>
      </c>
      <c r="AY183" s="159" t="s">
        <v>218</v>
      </c>
    </row>
    <row r="184" spans="2:65" s="1" customFormat="1" ht="11.25">
      <c r="B184" s="33"/>
      <c r="D184" s="146" t="s">
        <v>247</v>
      </c>
      <c r="F184" s="172" t="s">
        <v>658</v>
      </c>
      <c r="L184" s="33"/>
      <c r="M184" s="149"/>
      <c r="T184" s="54"/>
      <c r="AU184" s="18" t="s">
        <v>85</v>
      </c>
    </row>
    <row r="185" spans="2:65" s="1" customFormat="1" ht="11.25">
      <c r="B185" s="33"/>
      <c r="D185" s="146" t="s">
        <v>247</v>
      </c>
      <c r="F185" s="173" t="s">
        <v>612</v>
      </c>
      <c r="H185" s="174">
        <v>0</v>
      </c>
      <c r="L185" s="33"/>
      <c r="M185" s="149"/>
      <c r="T185" s="54"/>
      <c r="AU185" s="18" t="s">
        <v>85</v>
      </c>
    </row>
    <row r="186" spans="2:65" s="1" customFormat="1" ht="11.25">
      <c r="B186" s="33"/>
      <c r="D186" s="146" t="s">
        <v>247</v>
      </c>
      <c r="F186" s="173" t="s">
        <v>654</v>
      </c>
      <c r="H186" s="174">
        <v>63.424999999999997</v>
      </c>
      <c r="L186" s="33"/>
      <c r="M186" s="149"/>
      <c r="T186" s="54"/>
      <c r="AU186" s="18" t="s">
        <v>85</v>
      </c>
    </row>
    <row r="187" spans="2:65" s="1" customFormat="1" ht="11.25">
      <c r="B187" s="33"/>
      <c r="D187" s="146" t="s">
        <v>247</v>
      </c>
      <c r="F187" s="173" t="s">
        <v>655</v>
      </c>
      <c r="H187" s="174">
        <v>47.04</v>
      </c>
      <c r="L187" s="33"/>
      <c r="M187" s="149"/>
      <c r="T187" s="54"/>
      <c r="AU187" s="18" t="s">
        <v>85</v>
      </c>
    </row>
    <row r="188" spans="2:65" s="1" customFormat="1" ht="11.25">
      <c r="B188" s="33"/>
      <c r="D188" s="146" t="s">
        <v>247</v>
      </c>
      <c r="F188" s="173" t="s">
        <v>235</v>
      </c>
      <c r="H188" s="174">
        <v>110.465</v>
      </c>
      <c r="L188" s="33"/>
      <c r="M188" s="149"/>
      <c r="T188" s="54"/>
      <c r="AU188" s="18" t="s">
        <v>85</v>
      </c>
    </row>
    <row r="189" spans="2:65" s="1" customFormat="1" ht="16.5" customHeight="1">
      <c r="B189" s="33"/>
      <c r="C189" s="133" t="s">
        <v>361</v>
      </c>
      <c r="D189" s="133" t="s">
        <v>220</v>
      </c>
      <c r="E189" s="134" t="s">
        <v>663</v>
      </c>
      <c r="F189" s="135" t="s">
        <v>664</v>
      </c>
      <c r="G189" s="136" t="s">
        <v>181</v>
      </c>
      <c r="H189" s="137">
        <v>11.52</v>
      </c>
      <c r="I189" s="138"/>
      <c r="J189" s="139">
        <f>ROUND(I189*H189,2)</f>
        <v>0</v>
      </c>
      <c r="K189" s="135" t="s">
        <v>19</v>
      </c>
      <c r="L189" s="33"/>
      <c r="M189" s="140" t="s">
        <v>19</v>
      </c>
      <c r="N189" s="141" t="s">
        <v>46</v>
      </c>
      <c r="P189" s="142">
        <f>O189*H189</f>
        <v>0</v>
      </c>
      <c r="Q189" s="142">
        <v>2.0999999999999999E-3</v>
      </c>
      <c r="R189" s="142">
        <f>Q189*H189</f>
        <v>2.4191999999999998E-2</v>
      </c>
      <c r="S189" s="142">
        <v>0</v>
      </c>
      <c r="T189" s="143">
        <f>S189*H189</f>
        <v>0</v>
      </c>
      <c r="AR189" s="144" t="s">
        <v>224</v>
      </c>
      <c r="AT189" s="144" t="s">
        <v>220</v>
      </c>
      <c r="AU189" s="144" t="s">
        <v>85</v>
      </c>
      <c r="AY189" s="18" t="s">
        <v>218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8" t="s">
        <v>83</v>
      </c>
      <c r="BK189" s="145">
        <f>ROUND(I189*H189,2)</f>
        <v>0</v>
      </c>
      <c r="BL189" s="18" t="s">
        <v>224</v>
      </c>
      <c r="BM189" s="144" t="s">
        <v>665</v>
      </c>
    </row>
    <row r="190" spans="2:65" s="1" customFormat="1" ht="11.25">
      <c r="B190" s="33"/>
      <c r="D190" s="146" t="s">
        <v>226</v>
      </c>
      <c r="F190" s="147" t="s">
        <v>666</v>
      </c>
      <c r="I190" s="148"/>
      <c r="L190" s="33"/>
      <c r="M190" s="149"/>
      <c r="T190" s="54"/>
      <c r="AT190" s="18" t="s">
        <v>226</v>
      </c>
      <c r="AU190" s="18" t="s">
        <v>85</v>
      </c>
    </row>
    <row r="191" spans="2:65" s="13" customFormat="1" ht="11.25">
      <c r="B191" s="158"/>
      <c r="D191" s="146" t="s">
        <v>230</v>
      </c>
      <c r="E191" s="159" t="s">
        <v>19</v>
      </c>
      <c r="F191" s="160" t="s">
        <v>667</v>
      </c>
      <c r="H191" s="161">
        <v>10.228999999999999</v>
      </c>
      <c r="I191" s="162"/>
      <c r="L191" s="158"/>
      <c r="M191" s="163"/>
      <c r="T191" s="164"/>
      <c r="AT191" s="159" t="s">
        <v>230</v>
      </c>
      <c r="AU191" s="159" t="s">
        <v>85</v>
      </c>
      <c r="AV191" s="13" t="s">
        <v>85</v>
      </c>
      <c r="AW191" s="13" t="s">
        <v>36</v>
      </c>
      <c r="AX191" s="13" t="s">
        <v>75</v>
      </c>
      <c r="AY191" s="159" t="s">
        <v>218</v>
      </c>
    </row>
    <row r="192" spans="2:65" s="13" customFormat="1" ht="11.25">
      <c r="B192" s="158"/>
      <c r="D192" s="146" t="s">
        <v>230</v>
      </c>
      <c r="E192" s="159" t="s">
        <v>19</v>
      </c>
      <c r="F192" s="160" t="s">
        <v>553</v>
      </c>
      <c r="H192" s="161">
        <v>1.2909999999999999</v>
      </c>
      <c r="I192" s="162"/>
      <c r="L192" s="158"/>
      <c r="M192" s="163"/>
      <c r="T192" s="164"/>
      <c r="AT192" s="159" t="s">
        <v>230</v>
      </c>
      <c r="AU192" s="159" t="s">
        <v>85</v>
      </c>
      <c r="AV192" s="13" t="s">
        <v>85</v>
      </c>
      <c r="AW192" s="13" t="s">
        <v>36</v>
      </c>
      <c r="AX192" s="13" t="s">
        <v>75</v>
      </c>
      <c r="AY192" s="159" t="s">
        <v>218</v>
      </c>
    </row>
    <row r="193" spans="2:51" s="14" customFormat="1" ht="11.25">
      <c r="B193" s="165"/>
      <c r="D193" s="146" t="s">
        <v>230</v>
      </c>
      <c r="E193" s="166" t="s">
        <v>19</v>
      </c>
      <c r="F193" s="167" t="s">
        <v>235</v>
      </c>
      <c r="H193" s="168">
        <v>11.52</v>
      </c>
      <c r="I193" s="169"/>
      <c r="L193" s="165"/>
      <c r="M193" s="170"/>
      <c r="T193" s="171"/>
      <c r="AT193" s="166" t="s">
        <v>230</v>
      </c>
      <c r="AU193" s="166" t="s">
        <v>85</v>
      </c>
      <c r="AV193" s="14" t="s">
        <v>224</v>
      </c>
      <c r="AW193" s="14" t="s">
        <v>36</v>
      </c>
      <c r="AX193" s="14" t="s">
        <v>83</v>
      </c>
      <c r="AY193" s="166" t="s">
        <v>218</v>
      </c>
    </row>
    <row r="194" spans="2:51" s="1" customFormat="1" ht="11.25">
      <c r="B194" s="33"/>
      <c r="D194" s="146" t="s">
        <v>247</v>
      </c>
      <c r="F194" s="172" t="s">
        <v>668</v>
      </c>
      <c r="L194" s="33"/>
      <c r="M194" s="149"/>
      <c r="T194" s="54"/>
      <c r="AU194" s="18" t="s">
        <v>85</v>
      </c>
    </row>
    <row r="195" spans="2:51" s="1" customFormat="1" ht="11.25">
      <c r="B195" s="33"/>
      <c r="D195" s="146" t="s">
        <v>247</v>
      </c>
      <c r="F195" s="173" t="s">
        <v>593</v>
      </c>
      <c r="H195" s="174">
        <v>0</v>
      </c>
      <c r="L195" s="33"/>
      <c r="M195" s="149"/>
      <c r="T195" s="54"/>
      <c r="AU195" s="18" t="s">
        <v>85</v>
      </c>
    </row>
    <row r="196" spans="2:51" s="1" customFormat="1" ht="11.25">
      <c r="B196" s="33"/>
      <c r="D196" s="146" t="s">
        <v>247</v>
      </c>
      <c r="F196" s="173" t="s">
        <v>669</v>
      </c>
      <c r="H196" s="174">
        <v>0</v>
      </c>
      <c r="L196" s="33"/>
      <c r="M196" s="149"/>
      <c r="T196" s="54"/>
      <c r="AU196" s="18" t="s">
        <v>85</v>
      </c>
    </row>
    <row r="197" spans="2:51" s="1" customFormat="1" ht="11.25">
      <c r="B197" s="33"/>
      <c r="D197" s="146" t="s">
        <v>247</v>
      </c>
      <c r="F197" s="173" t="s">
        <v>670</v>
      </c>
      <c r="H197" s="174">
        <v>0</v>
      </c>
      <c r="L197" s="33"/>
      <c r="M197" s="149"/>
      <c r="T197" s="54"/>
      <c r="AU197" s="18" t="s">
        <v>85</v>
      </c>
    </row>
    <row r="198" spans="2:51" s="1" customFormat="1" ht="11.25">
      <c r="B198" s="33"/>
      <c r="D198" s="146" t="s">
        <v>247</v>
      </c>
      <c r="F198" s="173" t="s">
        <v>671</v>
      </c>
      <c r="H198" s="174">
        <v>1.0409999999999999</v>
      </c>
      <c r="L198" s="33"/>
      <c r="M198" s="149"/>
      <c r="T198" s="54"/>
      <c r="AU198" s="18" t="s">
        <v>85</v>
      </c>
    </row>
    <row r="199" spans="2:51" s="1" customFormat="1" ht="11.25">
      <c r="B199" s="33"/>
      <c r="D199" s="146" t="s">
        <v>247</v>
      </c>
      <c r="F199" s="173" t="s">
        <v>672</v>
      </c>
      <c r="H199" s="174">
        <v>0</v>
      </c>
      <c r="L199" s="33"/>
      <c r="M199" s="149"/>
      <c r="T199" s="54"/>
      <c r="AU199" s="18" t="s">
        <v>85</v>
      </c>
    </row>
    <row r="200" spans="2:51" s="1" customFormat="1" ht="11.25">
      <c r="B200" s="33"/>
      <c r="D200" s="146" t="s">
        <v>247</v>
      </c>
      <c r="F200" s="173" t="s">
        <v>673</v>
      </c>
      <c r="H200" s="174">
        <v>2.84</v>
      </c>
      <c r="L200" s="33"/>
      <c r="M200" s="149"/>
      <c r="T200" s="54"/>
      <c r="AU200" s="18" t="s">
        <v>85</v>
      </c>
    </row>
    <row r="201" spans="2:51" s="1" customFormat="1" ht="11.25">
      <c r="B201" s="33"/>
      <c r="D201" s="146" t="s">
        <v>247</v>
      </c>
      <c r="F201" s="173" t="s">
        <v>593</v>
      </c>
      <c r="H201" s="174">
        <v>0</v>
      </c>
      <c r="L201" s="33"/>
      <c r="M201" s="149"/>
      <c r="T201" s="54"/>
      <c r="AU201" s="18" t="s">
        <v>85</v>
      </c>
    </row>
    <row r="202" spans="2:51" s="1" customFormat="1" ht="11.25">
      <c r="B202" s="33"/>
      <c r="D202" s="146" t="s">
        <v>247</v>
      </c>
      <c r="F202" s="173" t="s">
        <v>674</v>
      </c>
      <c r="H202" s="174">
        <v>0</v>
      </c>
      <c r="L202" s="33"/>
      <c r="M202" s="149"/>
      <c r="T202" s="54"/>
      <c r="AU202" s="18" t="s">
        <v>85</v>
      </c>
    </row>
    <row r="203" spans="2:51" s="1" customFormat="1" ht="11.25">
      <c r="B203" s="33"/>
      <c r="D203" s="146" t="s">
        <v>247</v>
      </c>
      <c r="F203" s="173" t="s">
        <v>670</v>
      </c>
      <c r="H203" s="174">
        <v>0</v>
      </c>
      <c r="L203" s="33"/>
      <c r="M203" s="149"/>
      <c r="T203" s="54"/>
      <c r="AU203" s="18" t="s">
        <v>85</v>
      </c>
    </row>
    <row r="204" spans="2:51" s="1" customFormat="1" ht="11.25">
      <c r="B204" s="33"/>
      <c r="D204" s="146" t="s">
        <v>247</v>
      </c>
      <c r="F204" s="173" t="s">
        <v>675</v>
      </c>
      <c r="H204" s="174">
        <v>1.024</v>
      </c>
      <c r="L204" s="33"/>
      <c r="M204" s="149"/>
      <c r="T204" s="54"/>
      <c r="AU204" s="18" t="s">
        <v>85</v>
      </c>
    </row>
    <row r="205" spans="2:51" s="1" customFormat="1" ht="11.25">
      <c r="B205" s="33"/>
      <c r="D205" s="146" t="s">
        <v>247</v>
      </c>
      <c r="F205" s="173" t="s">
        <v>672</v>
      </c>
      <c r="H205" s="174">
        <v>0</v>
      </c>
      <c r="L205" s="33"/>
      <c r="M205" s="149"/>
      <c r="T205" s="54"/>
      <c r="AU205" s="18" t="s">
        <v>85</v>
      </c>
    </row>
    <row r="206" spans="2:51" s="1" customFormat="1" ht="11.25">
      <c r="B206" s="33"/>
      <c r="D206" s="146" t="s">
        <v>247</v>
      </c>
      <c r="F206" s="173" t="s">
        <v>676</v>
      </c>
      <c r="H206" s="174">
        <v>2.6880000000000002</v>
      </c>
      <c r="L206" s="33"/>
      <c r="M206" s="149"/>
      <c r="T206" s="54"/>
      <c r="AU206" s="18" t="s">
        <v>85</v>
      </c>
    </row>
    <row r="207" spans="2:51" s="1" customFormat="1" ht="11.25">
      <c r="B207" s="33"/>
      <c r="D207" s="146" t="s">
        <v>247</v>
      </c>
      <c r="F207" s="173" t="s">
        <v>235</v>
      </c>
      <c r="H207" s="174">
        <v>7.593</v>
      </c>
      <c r="L207" s="33"/>
      <c r="M207" s="149"/>
      <c r="T207" s="54"/>
      <c r="AU207" s="18" t="s">
        <v>85</v>
      </c>
    </row>
    <row r="208" spans="2:51" s="1" customFormat="1" ht="11.25">
      <c r="B208" s="33"/>
      <c r="D208" s="146" t="s">
        <v>247</v>
      </c>
      <c r="F208" s="172" t="s">
        <v>677</v>
      </c>
      <c r="L208" s="33"/>
      <c r="M208" s="149"/>
      <c r="T208" s="54"/>
      <c r="AU208" s="18" t="s">
        <v>85</v>
      </c>
    </row>
    <row r="209" spans="2:65" s="1" customFormat="1" ht="11.25">
      <c r="B209" s="33"/>
      <c r="D209" s="146" t="s">
        <v>247</v>
      </c>
      <c r="F209" s="173" t="s">
        <v>612</v>
      </c>
      <c r="H209" s="174">
        <v>0</v>
      </c>
      <c r="L209" s="33"/>
      <c r="M209" s="149"/>
      <c r="T209" s="54"/>
      <c r="AU209" s="18" t="s">
        <v>85</v>
      </c>
    </row>
    <row r="210" spans="2:65" s="1" customFormat="1" ht="11.25">
      <c r="B210" s="33"/>
      <c r="D210" s="146" t="s">
        <v>247</v>
      </c>
      <c r="F210" s="173" t="s">
        <v>678</v>
      </c>
      <c r="H210" s="174">
        <v>0</v>
      </c>
      <c r="L210" s="33"/>
      <c r="M210" s="149"/>
      <c r="T210" s="54"/>
      <c r="AU210" s="18" t="s">
        <v>85</v>
      </c>
    </row>
    <row r="211" spans="2:65" s="1" customFormat="1" ht="11.25">
      <c r="B211" s="33"/>
      <c r="D211" s="146" t="s">
        <v>247</v>
      </c>
      <c r="F211" s="173" t="s">
        <v>679</v>
      </c>
      <c r="H211" s="174">
        <v>1.5740000000000001</v>
      </c>
      <c r="L211" s="33"/>
      <c r="M211" s="149"/>
      <c r="T211" s="54"/>
      <c r="AU211" s="18" t="s">
        <v>85</v>
      </c>
    </row>
    <row r="212" spans="2:65" s="1" customFormat="1" ht="11.25">
      <c r="B212" s="33"/>
      <c r="D212" s="146" t="s">
        <v>247</v>
      </c>
      <c r="F212" s="173" t="s">
        <v>680</v>
      </c>
      <c r="H212" s="174">
        <v>0</v>
      </c>
      <c r="L212" s="33"/>
      <c r="M212" s="149"/>
      <c r="T212" s="54"/>
      <c r="AU212" s="18" t="s">
        <v>85</v>
      </c>
    </row>
    <row r="213" spans="2:65" s="1" customFormat="1" ht="11.25">
      <c r="B213" s="33"/>
      <c r="D213" s="146" t="s">
        <v>247</v>
      </c>
      <c r="F213" s="173" t="s">
        <v>681</v>
      </c>
      <c r="H213" s="174">
        <v>1.0620000000000001</v>
      </c>
      <c r="L213" s="33"/>
      <c r="M213" s="149"/>
      <c r="T213" s="54"/>
      <c r="AU213" s="18" t="s">
        <v>85</v>
      </c>
    </row>
    <row r="214" spans="2:65" s="1" customFormat="1" ht="11.25">
      <c r="B214" s="33"/>
      <c r="D214" s="146" t="s">
        <v>247</v>
      </c>
      <c r="F214" s="173" t="s">
        <v>235</v>
      </c>
      <c r="H214" s="174">
        <v>2.6360000000000001</v>
      </c>
      <c r="L214" s="33"/>
      <c r="M214" s="149"/>
      <c r="T214" s="54"/>
      <c r="AU214" s="18" t="s">
        <v>85</v>
      </c>
    </row>
    <row r="215" spans="2:65" s="1" customFormat="1" ht="11.25">
      <c r="B215" s="33"/>
      <c r="D215" s="146" t="s">
        <v>247</v>
      </c>
      <c r="F215" s="172" t="s">
        <v>682</v>
      </c>
      <c r="L215" s="33"/>
      <c r="M215" s="149"/>
      <c r="T215" s="54"/>
      <c r="AU215" s="18" t="s">
        <v>85</v>
      </c>
    </row>
    <row r="216" spans="2:65" s="1" customFormat="1" ht="11.25">
      <c r="B216" s="33"/>
      <c r="D216" s="146" t="s">
        <v>247</v>
      </c>
      <c r="F216" s="173" t="s">
        <v>612</v>
      </c>
      <c r="H216" s="174">
        <v>0</v>
      </c>
      <c r="L216" s="33"/>
      <c r="M216" s="149"/>
      <c r="T216" s="54"/>
      <c r="AU216" s="18" t="s">
        <v>85</v>
      </c>
    </row>
    <row r="217" spans="2:65" s="1" customFormat="1" ht="11.25">
      <c r="B217" s="33"/>
      <c r="D217" s="146" t="s">
        <v>247</v>
      </c>
      <c r="F217" s="173" t="s">
        <v>678</v>
      </c>
      <c r="H217" s="174">
        <v>0</v>
      </c>
      <c r="L217" s="33"/>
      <c r="M217" s="149"/>
      <c r="T217" s="54"/>
      <c r="AU217" s="18" t="s">
        <v>85</v>
      </c>
    </row>
    <row r="218" spans="2:65" s="1" customFormat="1" ht="11.25">
      <c r="B218" s="33"/>
      <c r="D218" s="146" t="s">
        <v>247</v>
      </c>
      <c r="F218" s="173" t="s">
        <v>683</v>
      </c>
      <c r="H218" s="174">
        <v>1.258</v>
      </c>
      <c r="L218" s="33"/>
      <c r="M218" s="149"/>
      <c r="T218" s="54"/>
      <c r="AU218" s="18" t="s">
        <v>85</v>
      </c>
    </row>
    <row r="219" spans="2:65" s="1" customFormat="1" ht="11.25">
      <c r="B219" s="33"/>
      <c r="D219" s="146" t="s">
        <v>247</v>
      </c>
      <c r="F219" s="173" t="s">
        <v>684</v>
      </c>
      <c r="H219" s="174">
        <v>3.3000000000000002E-2</v>
      </c>
      <c r="L219" s="33"/>
      <c r="M219" s="149"/>
      <c r="T219" s="54"/>
      <c r="AU219" s="18" t="s">
        <v>85</v>
      </c>
    </row>
    <row r="220" spans="2:65" s="1" customFormat="1" ht="11.25">
      <c r="B220" s="33"/>
      <c r="D220" s="146" t="s">
        <v>247</v>
      </c>
      <c r="F220" s="173" t="s">
        <v>235</v>
      </c>
      <c r="H220" s="174">
        <v>1.2909999999999999</v>
      </c>
      <c r="L220" s="33"/>
      <c r="M220" s="149"/>
      <c r="T220" s="54"/>
      <c r="AU220" s="18" t="s">
        <v>85</v>
      </c>
    </row>
    <row r="221" spans="2:65" s="1" customFormat="1" ht="16.5" customHeight="1">
      <c r="B221" s="33"/>
      <c r="C221" s="133" t="s">
        <v>8</v>
      </c>
      <c r="D221" s="133" t="s">
        <v>220</v>
      </c>
      <c r="E221" s="134" t="s">
        <v>685</v>
      </c>
      <c r="F221" s="135" t="s">
        <v>686</v>
      </c>
      <c r="G221" s="136" t="s">
        <v>181</v>
      </c>
      <c r="H221" s="137">
        <v>10.228999999999999</v>
      </c>
      <c r="I221" s="138"/>
      <c r="J221" s="139">
        <f>ROUND(I221*H221,2)</f>
        <v>0</v>
      </c>
      <c r="K221" s="135" t="s">
        <v>223</v>
      </c>
      <c r="L221" s="33"/>
      <c r="M221" s="140" t="s">
        <v>19</v>
      </c>
      <c r="N221" s="141" t="s">
        <v>46</v>
      </c>
      <c r="P221" s="142">
        <f>O221*H221</f>
        <v>0</v>
      </c>
      <c r="Q221" s="142">
        <v>5.77E-3</v>
      </c>
      <c r="R221" s="142">
        <f>Q221*H221</f>
        <v>5.9021329999999997E-2</v>
      </c>
      <c r="S221" s="142">
        <v>0</v>
      </c>
      <c r="T221" s="143">
        <f>S221*H221</f>
        <v>0</v>
      </c>
      <c r="AR221" s="144" t="s">
        <v>224</v>
      </c>
      <c r="AT221" s="144" t="s">
        <v>220</v>
      </c>
      <c r="AU221" s="144" t="s">
        <v>85</v>
      </c>
      <c r="AY221" s="18" t="s">
        <v>218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8" t="s">
        <v>83</v>
      </c>
      <c r="BK221" s="145">
        <f>ROUND(I221*H221,2)</f>
        <v>0</v>
      </c>
      <c r="BL221" s="18" t="s">
        <v>224</v>
      </c>
      <c r="BM221" s="144" t="s">
        <v>687</v>
      </c>
    </row>
    <row r="222" spans="2:65" s="1" customFormat="1" ht="11.25">
      <c r="B222" s="33"/>
      <c r="D222" s="146" t="s">
        <v>226</v>
      </c>
      <c r="F222" s="147" t="s">
        <v>688</v>
      </c>
      <c r="I222" s="148"/>
      <c r="L222" s="33"/>
      <c r="M222" s="149"/>
      <c r="T222" s="54"/>
      <c r="AT222" s="18" t="s">
        <v>226</v>
      </c>
      <c r="AU222" s="18" t="s">
        <v>85</v>
      </c>
    </row>
    <row r="223" spans="2:65" s="1" customFormat="1" ht="11.25">
      <c r="B223" s="33"/>
      <c r="D223" s="150" t="s">
        <v>228</v>
      </c>
      <c r="F223" s="151" t="s">
        <v>689</v>
      </c>
      <c r="I223" s="148"/>
      <c r="L223" s="33"/>
      <c r="M223" s="149"/>
      <c r="T223" s="54"/>
      <c r="AT223" s="18" t="s">
        <v>228</v>
      </c>
      <c r="AU223" s="18" t="s">
        <v>85</v>
      </c>
    </row>
    <row r="224" spans="2:65" s="13" customFormat="1" ht="11.25">
      <c r="B224" s="158"/>
      <c r="D224" s="146" t="s">
        <v>230</v>
      </c>
      <c r="E224" s="159" t="s">
        <v>19</v>
      </c>
      <c r="F224" s="160" t="s">
        <v>690</v>
      </c>
      <c r="H224" s="161">
        <v>10.228999999999999</v>
      </c>
      <c r="I224" s="162"/>
      <c r="L224" s="158"/>
      <c r="M224" s="163"/>
      <c r="T224" s="164"/>
      <c r="AT224" s="159" t="s">
        <v>230</v>
      </c>
      <c r="AU224" s="159" t="s">
        <v>85</v>
      </c>
      <c r="AV224" s="13" t="s">
        <v>85</v>
      </c>
      <c r="AW224" s="13" t="s">
        <v>36</v>
      </c>
      <c r="AX224" s="13" t="s">
        <v>83</v>
      </c>
      <c r="AY224" s="159" t="s">
        <v>218</v>
      </c>
    </row>
    <row r="225" spans="2:47" s="1" customFormat="1" ht="11.25">
      <c r="B225" s="33"/>
      <c r="D225" s="146" t="s">
        <v>247</v>
      </c>
      <c r="F225" s="172" t="s">
        <v>668</v>
      </c>
      <c r="L225" s="33"/>
      <c r="M225" s="149"/>
      <c r="T225" s="54"/>
      <c r="AU225" s="18" t="s">
        <v>85</v>
      </c>
    </row>
    <row r="226" spans="2:47" s="1" customFormat="1" ht="11.25">
      <c r="B226" s="33"/>
      <c r="D226" s="146" t="s">
        <v>247</v>
      </c>
      <c r="F226" s="173" t="s">
        <v>593</v>
      </c>
      <c r="H226" s="174">
        <v>0</v>
      </c>
      <c r="L226" s="33"/>
      <c r="M226" s="149"/>
      <c r="T226" s="54"/>
      <c r="AU226" s="18" t="s">
        <v>85</v>
      </c>
    </row>
    <row r="227" spans="2:47" s="1" customFormat="1" ht="11.25">
      <c r="B227" s="33"/>
      <c r="D227" s="146" t="s">
        <v>247</v>
      </c>
      <c r="F227" s="173" t="s">
        <v>669</v>
      </c>
      <c r="H227" s="174">
        <v>0</v>
      </c>
      <c r="L227" s="33"/>
      <c r="M227" s="149"/>
      <c r="T227" s="54"/>
      <c r="AU227" s="18" t="s">
        <v>85</v>
      </c>
    </row>
    <row r="228" spans="2:47" s="1" customFormat="1" ht="11.25">
      <c r="B228" s="33"/>
      <c r="D228" s="146" t="s">
        <v>247</v>
      </c>
      <c r="F228" s="173" t="s">
        <v>670</v>
      </c>
      <c r="H228" s="174">
        <v>0</v>
      </c>
      <c r="L228" s="33"/>
      <c r="M228" s="149"/>
      <c r="T228" s="54"/>
      <c r="AU228" s="18" t="s">
        <v>85</v>
      </c>
    </row>
    <row r="229" spans="2:47" s="1" customFormat="1" ht="11.25">
      <c r="B229" s="33"/>
      <c r="D229" s="146" t="s">
        <v>247</v>
      </c>
      <c r="F229" s="173" t="s">
        <v>671</v>
      </c>
      <c r="H229" s="174">
        <v>1.0409999999999999</v>
      </c>
      <c r="L229" s="33"/>
      <c r="M229" s="149"/>
      <c r="T229" s="54"/>
      <c r="AU229" s="18" t="s">
        <v>85</v>
      </c>
    </row>
    <row r="230" spans="2:47" s="1" customFormat="1" ht="11.25">
      <c r="B230" s="33"/>
      <c r="D230" s="146" t="s">
        <v>247</v>
      </c>
      <c r="F230" s="173" t="s">
        <v>672</v>
      </c>
      <c r="H230" s="174">
        <v>0</v>
      </c>
      <c r="L230" s="33"/>
      <c r="M230" s="149"/>
      <c r="T230" s="54"/>
      <c r="AU230" s="18" t="s">
        <v>85</v>
      </c>
    </row>
    <row r="231" spans="2:47" s="1" customFormat="1" ht="11.25">
      <c r="B231" s="33"/>
      <c r="D231" s="146" t="s">
        <v>247</v>
      </c>
      <c r="F231" s="173" t="s">
        <v>673</v>
      </c>
      <c r="H231" s="174">
        <v>2.84</v>
      </c>
      <c r="L231" s="33"/>
      <c r="M231" s="149"/>
      <c r="T231" s="54"/>
      <c r="AU231" s="18" t="s">
        <v>85</v>
      </c>
    </row>
    <row r="232" spans="2:47" s="1" customFormat="1" ht="11.25">
      <c r="B232" s="33"/>
      <c r="D232" s="146" t="s">
        <v>247</v>
      </c>
      <c r="F232" s="173" t="s">
        <v>593</v>
      </c>
      <c r="H232" s="174">
        <v>0</v>
      </c>
      <c r="L232" s="33"/>
      <c r="M232" s="149"/>
      <c r="T232" s="54"/>
      <c r="AU232" s="18" t="s">
        <v>85</v>
      </c>
    </row>
    <row r="233" spans="2:47" s="1" customFormat="1" ht="11.25">
      <c r="B233" s="33"/>
      <c r="D233" s="146" t="s">
        <v>247</v>
      </c>
      <c r="F233" s="173" t="s">
        <v>674</v>
      </c>
      <c r="H233" s="174">
        <v>0</v>
      </c>
      <c r="L233" s="33"/>
      <c r="M233" s="149"/>
      <c r="T233" s="54"/>
      <c r="AU233" s="18" t="s">
        <v>85</v>
      </c>
    </row>
    <row r="234" spans="2:47" s="1" customFormat="1" ht="11.25">
      <c r="B234" s="33"/>
      <c r="D234" s="146" t="s">
        <v>247</v>
      </c>
      <c r="F234" s="173" t="s">
        <v>670</v>
      </c>
      <c r="H234" s="174">
        <v>0</v>
      </c>
      <c r="L234" s="33"/>
      <c r="M234" s="149"/>
      <c r="T234" s="54"/>
      <c r="AU234" s="18" t="s">
        <v>85</v>
      </c>
    </row>
    <row r="235" spans="2:47" s="1" customFormat="1" ht="11.25">
      <c r="B235" s="33"/>
      <c r="D235" s="146" t="s">
        <v>247</v>
      </c>
      <c r="F235" s="173" t="s">
        <v>675</v>
      </c>
      <c r="H235" s="174">
        <v>1.024</v>
      </c>
      <c r="L235" s="33"/>
      <c r="M235" s="149"/>
      <c r="T235" s="54"/>
      <c r="AU235" s="18" t="s">
        <v>85</v>
      </c>
    </row>
    <row r="236" spans="2:47" s="1" customFormat="1" ht="11.25">
      <c r="B236" s="33"/>
      <c r="D236" s="146" t="s">
        <v>247</v>
      </c>
      <c r="F236" s="173" t="s">
        <v>672</v>
      </c>
      <c r="H236" s="174">
        <v>0</v>
      </c>
      <c r="L236" s="33"/>
      <c r="M236" s="149"/>
      <c r="T236" s="54"/>
      <c r="AU236" s="18" t="s">
        <v>85</v>
      </c>
    </row>
    <row r="237" spans="2:47" s="1" customFormat="1" ht="11.25">
      <c r="B237" s="33"/>
      <c r="D237" s="146" t="s">
        <v>247</v>
      </c>
      <c r="F237" s="173" t="s">
        <v>676</v>
      </c>
      <c r="H237" s="174">
        <v>2.6880000000000002</v>
      </c>
      <c r="L237" s="33"/>
      <c r="M237" s="149"/>
      <c r="T237" s="54"/>
      <c r="AU237" s="18" t="s">
        <v>85</v>
      </c>
    </row>
    <row r="238" spans="2:47" s="1" customFormat="1" ht="11.25">
      <c r="B238" s="33"/>
      <c r="D238" s="146" t="s">
        <v>247</v>
      </c>
      <c r="F238" s="173" t="s">
        <v>235</v>
      </c>
      <c r="H238" s="174">
        <v>7.593</v>
      </c>
      <c r="L238" s="33"/>
      <c r="M238" s="149"/>
      <c r="T238" s="54"/>
      <c r="AU238" s="18" t="s">
        <v>85</v>
      </c>
    </row>
    <row r="239" spans="2:47" s="1" customFormat="1" ht="11.25">
      <c r="B239" s="33"/>
      <c r="D239" s="146" t="s">
        <v>247</v>
      </c>
      <c r="F239" s="172" t="s">
        <v>677</v>
      </c>
      <c r="L239" s="33"/>
      <c r="M239" s="149"/>
      <c r="T239" s="54"/>
      <c r="AU239" s="18" t="s">
        <v>85</v>
      </c>
    </row>
    <row r="240" spans="2:47" s="1" customFormat="1" ht="11.25">
      <c r="B240" s="33"/>
      <c r="D240" s="146" t="s">
        <v>247</v>
      </c>
      <c r="F240" s="173" t="s">
        <v>612</v>
      </c>
      <c r="H240" s="174">
        <v>0</v>
      </c>
      <c r="L240" s="33"/>
      <c r="M240" s="149"/>
      <c r="T240" s="54"/>
      <c r="AU240" s="18" t="s">
        <v>85</v>
      </c>
    </row>
    <row r="241" spans="2:65" s="1" customFormat="1" ht="11.25">
      <c r="B241" s="33"/>
      <c r="D241" s="146" t="s">
        <v>247</v>
      </c>
      <c r="F241" s="173" t="s">
        <v>678</v>
      </c>
      <c r="H241" s="174">
        <v>0</v>
      </c>
      <c r="L241" s="33"/>
      <c r="M241" s="149"/>
      <c r="T241" s="54"/>
      <c r="AU241" s="18" t="s">
        <v>85</v>
      </c>
    </row>
    <row r="242" spans="2:65" s="1" customFormat="1" ht="11.25">
      <c r="B242" s="33"/>
      <c r="D242" s="146" t="s">
        <v>247</v>
      </c>
      <c r="F242" s="173" t="s">
        <v>679</v>
      </c>
      <c r="H242" s="174">
        <v>1.5740000000000001</v>
      </c>
      <c r="L242" s="33"/>
      <c r="M242" s="149"/>
      <c r="T242" s="54"/>
      <c r="AU242" s="18" t="s">
        <v>85</v>
      </c>
    </row>
    <row r="243" spans="2:65" s="1" customFormat="1" ht="11.25">
      <c r="B243" s="33"/>
      <c r="D243" s="146" t="s">
        <v>247</v>
      </c>
      <c r="F243" s="173" t="s">
        <v>680</v>
      </c>
      <c r="H243" s="174">
        <v>0</v>
      </c>
      <c r="L243" s="33"/>
      <c r="M243" s="149"/>
      <c r="T243" s="54"/>
      <c r="AU243" s="18" t="s">
        <v>85</v>
      </c>
    </row>
    <row r="244" spans="2:65" s="1" customFormat="1" ht="11.25">
      <c r="B244" s="33"/>
      <c r="D244" s="146" t="s">
        <v>247</v>
      </c>
      <c r="F244" s="173" t="s">
        <v>681</v>
      </c>
      <c r="H244" s="174">
        <v>1.0620000000000001</v>
      </c>
      <c r="L244" s="33"/>
      <c r="M244" s="149"/>
      <c r="T244" s="54"/>
      <c r="AU244" s="18" t="s">
        <v>85</v>
      </c>
    </row>
    <row r="245" spans="2:65" s="1" customFormat="1" ht="11.25">
      <c r="B245" s="33"/>
      <c r="D245" s="146" t="s">
        <v>247</v>
      </c>
      <c r="F245" s="173" t="s">
        <v>235</v>
      </c>
      <c r="H245" s="174">
        <v>2.6360000000000001</v>
      </c>
      <c r="L245" s="33"/>
      <c r="M245" s="149"/>
      <c r="T245" s="54"/>
      <c r="AU245" s="18" t="s">
        <v>85</v>
      </c>
    </row>
    <row r="246" spans="2:65" s="1" customFormat="1" ht="16.5" customHeight="1">
      <c r="B246" s="33"/>
      <c r="C246" s="186" t="s">
        <v>375</v>
      </c>
      <c r="D246" s="186" t="s">
        <v>638</v>
      </c>
      <c r="E246" s="187" t="s">
        <v>691</v>
      </c>
      <c r="F246" s="188" t="s">
        <v>692</v>
      </c>
      <c r="G246" s="189" t="s">
        <v>181</v>
      </c>
      <c r="H246" s="190">
        <v>7.593</v>
      </c>
      <c r="I246" s="191"/>
      <c r="J246" s="192">
        <f>ROUND(I246*H246,2)</f>
        <v>0</v>
      </c>
      <c r="K246" s="188" t="s">
        <v>19</v>
      </c>
      <c r="L246" s="193"/>
      <c r="M246" s="194" t="s">
        <v>19</v>
      </c>
      <c r="N246" s="195" t="s">
        <v>46</v>
      </c>
      <c r="P246" s="142">
        <f>O246*H246</f>
        <v>0</v>
      </c>
      <c r="Q246" s="142">
        <v>1</v>
      </c>
      <c r="R246" s="142">
        <f>Q246*H246</f>
        <v>7.593</v>
      </c>
      <c r="S246" s="142">
        <v>0</v>
      </c>
      <c r="T246" s="143">
        <f>S246*H246</f>
        <v>0</v>
      </c>
      <c r="AR246" s="144" t="s">
        <v>301</v>
      </c>
      <c r="AT246" s="144" t="s">
        <v>638</v>
      </c>
      <c r="AU246" s="144" t="s">
        <v>85</v>
      </c>
      <c r="AY246" s="18" t="s">
        <v>218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8" t="s">
        <v>83</v>
      </c>
      <c r="BK246" s="145">
        <f>ROUND(I246*H246,2)</f>
        <v>0</v>
      </c>
      <c r="BL246" s="18" t="s">
        <v>224</v>
      </c>
      <c r="BM246" s="144" t="s">
        <v>693</v>
      </c>
    </row>
    <row r="247" spans="2:65" s="1" customFormat="1" ht="29.25">
      <c r="B247" s="33"/>
      <c r="D247" s="146" t="s">
        <v>226</v>
      </c>
      <c r="F247" s="147" t="s">
        <v>694</v>
      </c>
      <c r="I247" s="148"/>
      <c r="L247" s="33"/>
      <c r="M247" s="149"/>
      <c r="T247" s="54"/>
      <c r="AT247" s="18" t="s">
        <v>226</v>
      </c>
      <c r="AU247" s="18" t="s">
        <v>85</v>
      </c>
    </row>
    <row r="248" spans="2:65" s="12" customFormat="1" ht="11.25">
      <c r="B248" s="152"/>
      <c r="D248" s="146" t="s">
        <v>230</v>
      </c>
      <c r="E248" s="153" t="s">
        <v>19</v>
      </c>
      <c r="F248" s="154" t="s">
        <v>593</v>
      </c>
      <c r="H248" s="153" t="s">
        <v>19</v>
      </c>
      <c r="I248" s="155"/>
      <c r="L248" s="152"/>
      <c r="M248" s="156"/>
      <c r="T248" s="157"/>
      <c r="AT248" s="153" t="s">
        <v>230</v>
      </c>
      <c r="AU248" s="153" t="s">
        <v>85</v>
      </c>
      <c r="AV248" s="12" t="s">
        <v>83</v>
      </c>
      <c r="AW248" s="12" t="s">
        <v>36</v>
      </c>
      <c r="AX248" s="12" t="s">
        <v>75</v>
      </c>
      <c r="AY248" s="153" t="s">
        <v>218</v>
      </c>
    </row>
    <row r="249" spans="2:65" s="12" customFormat="1" ht="11.25">
      <c r="B249" s="152"/>
      <c r="D249" s="146" t="s">
        <v>230</v>
      </c>
      <c r="E249" s="153" t="s">
        <v>19</v>
      </c>
      <c r="F249" s="154" t="s">
        <v>669</v>
      </c>
      <c r="H249" s="153" t="s">
        <v>19</v>
      </c>
      <c r="I249" s="155"/>
      <c r="L249" s="152"/>
      <c r="M249" s="156"/>
      <c r="T249" s="157"/>
      <c r="AT249" s="153" t="s">
        <v>230</v>
      </c>
      <c r="AU249" s="153" t="s">
        <v>85</v>
      </c>
      <c r="AV249" s="12" t="s">
        <v>83</v>
      </c>
      <c r="AW249" s="12" t="s">
        <v>36</v>
      </c>
      <c r="AX249" s="12" t="s">
        <v>75</v>
      </c>
      <c r="AY249" s="153" t="s">
        <v>218</v>
      </c>
    </row>
    <row r="250" spans="2:65" s="12" customFormat="1" ht="11.25">
      <c r="B250" s="152"/>
      <c r="D250" s="146" t="s">
        <v>230</v>
      </c>
      <c r="E250" s="153" t="s">
        <v>19</v>
      </c>
      <c r="F250" s="154" t="s">
        <v>670</v>
      </c>
      <c r="H250" s="153" t="s">
        <v>19</v>
      </c>
      <c r="I250" s="155"/>
      <c r="L250" s="152"/>
      <c r="M250" s="156"/>
      <c r="T250" s="157"/>
      <c r="AT250" s="153" t="s">
        <v>230</v>
      </c>
      <c r="AU250" s="153" t="s">
        <v>85</v>
      </c>
      <c r="AV250" s="12" t="s">
        <v>83</v>
      </c>
      <c r="AW250" s="12" t="s">
        <v>36</v>
      </c>
      <c r="AX250" s="12" t="s">
        <v>75</v>
      </c>
      <c r="AY250" s="153" t="s">
        <v>218</v>
      </c>
    </row>
    <row r="251" spans="2:65" s="13" customFormat="1" ht="11.25">
      <c r="B251" s="158"/>
      <c r="D251" s="146" t="s">
        <v>230</v>
      </c>
      <c r="E251" s="159" t="s">
        <v>19</v>
      </c>
      <c r="F251" s="160" t="s">
        <v>671</v>
      </c>
      <c r="H251" s="161">
        <v>1.0409999999999999</v>
      </c>
      <c r="I251" s="162"/>
      <c r="L251" s="158"/>
      <c r="M251" s="163"/>
      <c r="T251" s="164"/>
      <c r="AT251" s="159" t="s">
        <v>230</v>
      </c>
      <c r="AU251" s="159" t="s">
        <v>85</v>
      </c>
      <c r="AV251" s="13" t="s">
        <v>85</v>
      </c>
      <c r="AW251" s="13" t="s">
        <v>36</v>
      </c>
      <c r="AX251" s="13" t="s">
        <v>75</v>
      </c>
      <c r="AY251" s="159" t="s">
        <v>218</v>
      </c>
    </row>
    <row r="252" spans="2:65" s="12" customFormat="1" ht="11.25">
      <c r="B252" s="152"/>
      <c r="D252" s="146" t="s">
        <v>230</v>
      </c>
      <c r="E252" s="153" t="s">
        <v>19</v>
      </c>
      <c r="F252" s="154" t="s">
        <v>672</v>
      </c>
      <c r="H252" s="153" t="s">
        <v>19</v>
      </c>
      <c r="I252" s="155"/>
      <c r="L252" s="152"/>
      <c r="M252" s="156"/>
      <c r="T252" s="157"/>
      <c r="AT252" s="153" t="s">
        <v>230</v>
      </c>
      <c r="AU252" s="153" t="s">
        <v>85</v>
      </c>
      <c r="AV252" s="12" t="s">
        <v>83</v>
      </c>
      <c r="AW252" s="12" t="s">
        <v>36</v>
      </c>
      <c r="AX252" s="12" t="s">
        <v>75</v>
      </c>
      <c r="AY252" s="153" t="s">
        <v>218</v>
      </c>
    </row>
    <row r="253" spans="2:65" s="13" customFormat="1" ht="11.25">
      <c r="B253" s="158"/>
      <c r="D253" s="146" t="s">
        <v>230</v>
      </c>
      <c r="E253" s="159" t="s">
        <v>19</v>
      </c>
      <c r="F253" s="160" t="s">
        <v>673</v>
      </c>
      <c r="H253" s="161">
        <v>2.84</v>
      </c>
      <c r="I253" s="162"/>
      <c r="L253" s="158"/>
      <c r="M253" s="163"/>
      <c r="T253" s="164"/>
      <c r="AT253" s="159" t="s">
        <v>230</v>
      </c>
      <c r="AU253" s="159" t="s">
        <v>85</v>
      </c>
      <c r="AV253" s="13" t="s">
        <v>85</v>
      </c>
      <c r="AW253" s="13" t="s">
        <v>36</v>
      </c>
      <c r="AX253" s="13" t="s">
        <v>75</v>
      </c>
      <c r="AY253" s="159" t="s">
        <v>218</v>
      </c>
    </row>
    <row r="254" spans="2:65" s="12" customFormat="1" ht="11.25">
      <c r="B254" s="152"/>
      <c r="D254" s="146" t="s">
        <v>230</v>
      </c>
      <c r="E254" s="153" t="s">
        <v>19</v>
      </c>
      <c r="F254" s="154" t="s">
        <v>593</v>
      </c>
      <c r="H254" s="153" t="s">
        <v>19</v>
      </c>
      <c r="I254" s="155"/>
      <c r="L254" s="152"/>
      <c r="M254" s="156"/>
      <c r="T254" s="157"/>
      <c r="AT254" s="153" t="s">
        <v>230</v>
      </c>
      <c r="AU254" s="153" t="s">
        <v>85</v>
      </c>
      <c r="AV254" s="12" t="s">
        <v>83</v>
      </c>
      <c r="AW254" s="12" t="s">
        <v>36</v>
      </c>
      <c r="AX254" s="12" t="s">
        <v>75</v>
      </c>
      <c r="AY254" s="153" t="s">
        <v>218</v>
      </c>
    </row>
    <row r="255" spans="2:65" s="12" customFormat="1" ht="11.25">
      <c r="B255" s="152"/>
      <c r="D255" s="146" t="s">
        <v>230</v>
      </c>
      <c r="E255" s="153" t="s">
        <v>19</v>
      </c>
      <c r="F255" s="154" t="s">
        <v>674</v>
      </c>
      <c r="H255" s="153" t="s">
        <v>19</v>
      </c>
      <c r="I255" s="155"/>
      <c r="L255" s="152"/>
      <c r="M255" s="156"/>
      <c r="T255" s="157"/>
      <c r="AT255" s="153" t="s">
        <v>230</v>
      </c>
      <c r="AU255" s="153" t="s">
        <v>85</v>
      </c>
      <c r="AV255" s="12" t="s">
        <v>83</v>
      </c>
      <c r="AW255" s="12" t="s">
        <v>36</v>
      </c>
      <c r="AX255" s="12" t="s">
        <v>75</v>
      </c>
      <c r="AY255" s="153" t="s">
        <v>218</v>
      </c>
    </row>
    <row r="256" spans="2:65" s="12" customFormat="1" ht="11.25">
      <c r="B256" s="152"/>
      <c r="D256" s="146" t="s">
        <v>230</v>
      </c>
      <c r="E256" s="153" t="s">
        <v>19</v>
      </c>
      <c r="F256" s="154" t="s">
        <v>670</v>
      </c>
      <c r="H256" s="153" t="s">
        <v>19</v>
      </c>
      <c r="I256" s="155"/>
      <c r="L256" s="152"/>
      <c r="M256" s="156"/>
      <c r="T256" s="157"/>
      <c r="AT256" s="153" t="s">
        <v>230</v>
      </c>
      <c r="AU256" s="153" t="s">
        <v>85</v>
      </c>
      <c r="AV256" s="12" t="s">
        <v>83</v>
      </c>
      <c r="AW256" s="12" t="s">
        <v>36</v>
      </c>
      <c r="AX256" s="12" t="s">
        <v>75</v>
      </c>
      <c r="AY256" s="153" t="s">
        <v>218</v>
      </c>
    </row>
    <row r="257" spans="2:65" s="13" customFormat="1" ht="11.25">
      <c r="B257" s="158"/>
      <c r="D257" s="146" t="s">
        <v>230</v>
      </c>
      <c r="E257" s="159" t="s">
        <v>19</v>
      </c>
      <c r="F257" s="160" t="s">
        <v>675</v>
      </c>
      <c r="H257" s="161">
        <v>1.024</v>
      </c>
      <c r="I257" s="162"/>
      <c r="L257" s="158"/>
      <c r="M257" s="163"/>
      <c r="T257" s="164"/>
      <c r="AT257" s="159" t="s">
        <v>230</v>
      </c>
      <c r="AU257" s="159" t="s">
        <v>85</v>
      </c>
      <c r="AV257" s="13" t="s">
        <v>85</v>
      </c>
      <c r="AW257" s="13" t="s">
        <v>36</v>
      </c>
      <c r="AX257" s="13" t="s">
        <v>75</v>
      </c>
      <c r="AY257" s="159" t="s">
        <v>218</v>
      </c>
    </row>
    <row r="258" spans="2:65" s="12" customFormat="1" ht="11.25">
      <c r="B258" s="152"/>
      <c r="D258" s="146" t="s">
        <v>230</v>
      </c>
      <c r="E258" s="153" t="s">
        <v>19</v>
      </c>
      <c r="F258" s="154" t="s">
        <v>672</v>
      </c>
      <c r="H258" s="153" t="s">
        <v>19</v>
      </c>
      <c r="I258" s="155"/>
      <c r="L258" s="152"/>
      <c r="M258" s="156"/>
      <c r="T258" s="157"/>
      <c r="AT258" s="153" t="s">
        <v>230</v>
      </c>
      <c r="AU258" s="153" t="s">
        <v>85</v>
      </c>
      <c r="AV258" s="12" t="s">
        <v>83</v>
      </c>
      <c r="AW258" s="12" t="s">
        <v>36</v>
      </c>
      <c r="AX258" s="12" t="s">
        <v>75</v>
      </c>
      <c r="AY258" s="153" t="s">
        <v>218</v>
      </c>
    </row>
    <row r="259" spans="2:65" s="13" customFormat="1" ht="11.25">
      <c r="B259" s="158"/>
      <c r="D259" s="146" t="s">
        <v>230</v>
      </c>
      <c r="E259" s="159" t="s">
        <v>19</v>
      </c>
      <c r="F259" s="160" t="s">
        <v>676</v>
      </c>
      <c r="H259" s="161">
        <v>2.6880000000000002</v>
      </c>
      <c r="I259" s="162"/>
      <c r="L259" s="158"/>
      <c r="M259" s="163"/>
      <c r="T259" s="164"/>
      <c r="AT259" s="159" t="s">
        <v>230</v>
      </c>
      <c r="AU259" s="159" t="s">
        <v>85</v>
      </c>
      <c r="AV259" s="13" t="s">
        <v>85</v>
      </c>
      <c r="AW259" s="13" t="s">
        <v>36</v>
      </c>
      <c r="AX259" s="13" t="s">
        <v>75</v>
      </c>
      <c r="AY259" s="159" t="s">
        <v>218</v>
      </c>
    </row>
    <row r="260" spans="2:65" s="14" customFormat="1" ht="11.25">
      <c r="B260" s="165"/>
      <c r="D260" s="146" t="s">
        <v>230</v>
      </c>
      <c r="E260" s="166" t="s">
        <v>550</v>
      </c>
      <c r="F260" s="167" t="s">
        <v>235</v>
      </c>
      <c r="H260" s="168">
        <v>7.593</v>
      </c>
      <c r="I260" s="169"/>
      <c r="L260" s="165"/>
      <c r="M260" s="170"/>
      <c r="T260" s="171"/>
      <c r="AT260" s="166" t="s">
        <v>230</v>
      </c>
      <c r="AU260" s="166" t="s">
        <v>85</v>
      </c>
      <c r="AV260" s="14" t="s">
        <v>224</v>
      </c>
      <c r="AW260" s="14" t="s">
        <v>36</v>
      </c>
      <c r="AX260" s="14" t="s">
        <v>83</v>
      </c>
      <c r="AY260" s="166" t="s">
        <v>218</v>
      </c>
    </row>
    <row r="261" spans="2:65" s="1" customFormat="1" ht="16.5" customHeight="1">
      <c r="B261" s="33"/>
      <c r="C261" s="186" t="s">
        <v>382</v>
      </c>
      <c r="D261" s="186" t="s">
        <v>638</v>
      </c>
      <c r="E261" s="187" t="s">
        <v>695</v>
      </c>
      <c r="F261" s="188" t="s">
        <v>696</v>
      </c>
      <c r="G261" s="189" t="s">
        <v>181</v>
      </c>
      <c r="H261" s="190">
        <v>2.6360000000000001</v>
      </c>
      <c r="I261" s="191"/>
      <c r="J261" s="192">
        <f>ROUND(I261*H261,2)</f>
        <v>0</v>
      </c>
      <c r="K261" s="188" t="s">
        <v>19</v>
      </c>
      <c r="L261" s="193"/>
      <c r="M261" s="194" t="s">
        <v>19</v>
      </c>
      <c r="N261" s="195" t="s">
        <v>46</v>
      </c>
      <c r="P261" s="142">
        <f>O261*H261</f>
        <v>0</v>
      </c>
      <c r="Q261" s="142">
        <v>1</v>
      </c>
      <c r="R261" s="142">
        <f>Q261*H261</f>
        <v>2.6360000000000001</v>
      </c>
      <c r="S261" s="142">
        <v>0</v>
      </c>
      <c r="T261" s="143">
        <f>S261*H261</f>
        <v>0</v>
      </c>
      <c r="AR261" s="144" t="s">
        <v>301</v>
      </c>
      <c r="AT261" s="144" t="s">
        <v>638</v>
      </c>
      <c r="AU261" s="144" t="s">
        <v>85</v>
      </c>
      <c r="AY261" s="18" t="s">
        <v>218</v>
      </c>
      <c r="BE261" s="145">
        <f>IF(N261="základní",J261,0)</f>
        <v>0</v>
      </c>
      <c r="BF261" s="145">
        <f>IF(N261="snížená",J261,0)</f>
        <v>0</v>
      </c>
      <c r="BG261" s="145">
        <f>IF(N261="zákl. přenesená",J261,0)</f>
        <v>0</v>
      </c>
      <c r="BH261" s="145">
        <f>IF(N261="sníž. přenesená",J261,0)</f>
        <v>0</v>
      </c>
      <c r="BI261" s="145">
        <f>IF(N261="nulová",J261,0)</f>
        <v>0</v>
      </c>
      <c r="BJ261" s="18" t="s">
        <v>83</v>
      </c>
      <c r="BK261" s="145">
        <f>ROUND(I261*H261,2)</f>
        <v>0</v>
      </c>
      <c r="BL261" s="18" t="s">
        <v>224</v>
      </c>
      <c r="BM261" s="144" t="s">
        <v>697</v>
      </c>
    </row>
    <row r="262" spans="2:65" s="1" customFormat="1" ht="29.25">
      <c r="B262" s="33"/>
      <c r="D262" s="146" t="s">
        <v>226</v>
      </c>
      <c r="F262" s="147" t="s">
        <v>698</v>
      </c>
      <c r="I262" s="148"/>
      <c r="L262" s="33"/>
      <c r="M262" s="149"/>
      <c r="T262" s="54"/>
      <c r="AT262" s="18" t="s">
        <v>226</v>
      </c>
      <c r="AU262" s="18" t="s">
        <v>85</v>
      </c>
    </row>
    <row r="263" spans="2:65" s="12" customFormat="1" ht="11.25">
      <c r="B263" s="152"/>
      <c r="D263" s="146" t="s">
        <v>230</v>
      </c>
      <c r="E263" s="153" t="s">
        <v>19</v>
      </c>
      <c r="F263" s="154" t="s">
        <v>612</v>
      </c>
      <c r="H263" s="153" t="s">
        <v>19</v>
      </c>
      <c r="I263" s="155"/>
      <c r="L263" s="152"/>
      <c r="M263" s="156"/>
      <c r="T263" s="157"/>
      <c r="AT263" s="153" t="s">
        <v>230</v>
      </c>
      <c r="AU263" s="153" t="s">
        <v>85</v>
      </c>
      <c r="AV263" s="12" t="s">
        <v>83</v>
      </c>
      <c r="AW263" s="12" t="s">
        <v>36</v>
      </c>
      <c r="AX263" s="12" t="s">
        <v>75</v>
      </c>
      <c r="AY263" s="153" t="s">
        <v>218</v>
      </c>
    </row>
    <row r="264" spans="2:65" s="12" customFormat="1" ht="11.25">
      <c r="B264" s="152"/>
      <c r="D264" s="146" t="s">
        <v>230</v>
      </c>
      <c r="E264" s="153" t="s">
        <v>19</v>
      </c>
      <c r="F264" s="154" t="s">
        <v>678</v>
      </c>
      <c r="H264" s="153" t="s">
        <v>19</v>
      </c>
      <c r="I264" s="155"/>
      <c r="L264" s="152"/>
      <c r="M264" s="156"/>
      <c r="T264" s="157"/>
      <c r="AT264" s="153" t="s">
        <v>230</v>
      </c>
      <c r="AU264" s="153" t="s">
        <v>85</v>
      </c>
      <c r="AV264" s="12" t="s">
        <v>83</v>
      </c>
      <c r="AW264" s="12" t="s">
        <v>36</v>
      </c>
      <c r="AX264" s="12" t="s">
        <v>75</v>
      </c>
      <c r="AY264" s="153" t="s">
        <v>218</v>
      </c>
    </row>
    <row r="265" spans="2:65" s="13" customFormat="1" ht="11.25">
      <c r="B265" s="158"/>
      <c r="D265" s="146" t="s">
        <v>230</v>
      </c>
      <c r="E265" s="159" t="s">
        <v>19</v>
      </c>
      <c r="F265" s="160" t="s">
        <v>679</v>
      </c>
      <c r="H265" s="161">
        <v>1.5740000000000001</v>
      </c>
      <c r="I265" s="162"/>
      <c r="L265" s="158"/>
      <c r="M265" s="163"/>
      <c r="T265" s="164"/>
      <c r="AT265" s="159" t="s">
        <v>230</v>
      </c>
      <c r="AU265" s="159" t="s">
        <v>85</v>
      </c>
      <c r="AV265" s="13" t="s">
        <v>85</v>
      </c>
      <c r="AW265" s="13" t="s">
        <v>36</v>
      </c>
      <c r="AX265" s="13" t="s">
        <v>75</v>
      </c>
      <c r="AY265" s="159" t="s">
        <v>218</v>
      </c>
    </row>
    <row r="266" spans="2:65" s="12" customFormat="1" ht="11.25">
      <c r="B266" s="152"/>
      <c r="D266" s="146" t="s">
        <v>230</v>
      </c>
      <c r="E266" s="153" t="s">
        <v>19</v>
      </c>
      <c r="F266" s="154" t="s">
        <v>680</v>
      </c>
      <c r="H266" s="153" t="s">
        <v>19</v>
      </c>
      <c r="I266" s="155"/>
      <c r="L266" s="152"/>
      <c r="M266" s="156"/>
      <c r="T266" s="157"/>
      <c r="AT266" s="153" t="s">
        <v>230</v>
      </c>
      <c r="AU266" s="153" t="s">
        <v>85</v>
      </c>
      <c r="AV266" s="12" t="s">
        <v>83</v>
      </c>
      <c r="AW266" s="12" t="s">
        <v>36</v>
      </c>
      <c r="AX266" s="12" t="s">
        <v>75</v>
      </c>
      <c r="AY266" s="153" t="s">
        <v>218</v>
      </c>
    </row>
    <row r="267" spans="2:65" s="13" customFormat="1" ht="11.25">
      <c r="B267" s="158"/>
      <c r="D267" s="146" t="s">
        <v>230</v>
      </c>
      <c r="E267" s="159" t="s">
        <v>19</v>
      </c>
      <c r="F267" s="160" t="s">
        <v>681</v>
      </c>
      <c r="H267" s="161">
        <v>1.0620000000000001</v>
      </c>
      <c r="I267" s="162"/>
      <c r="L267" s="158"/>
      <c r="M267" s="163"/>
      <c r="T267" s="164"/>
      <c r="AT267" s="159" t="s">
        <v>230</v>
      </c>
      <c r="AU267" s="159" t="s">
        <v>85</v>
      </c>
      <c r="AV267" s="13" t="s">
        <v>85</v>
      </c>
      <c r="AW267" s="13" t="s">
        <v>36</v>
      </c>
      <c r="AX267" s="13" t="s">
        <v>75</v>
      </c>
      <c r="AY267" s="159" t="s">
        <v>218</v>
      </c>
    </row>
    <row r="268" spans="2:65" s="14" customFormat="1" ht="11.25">
      <c r="B268" s="165"/>
      <c r="D268" s="146" t="s">
        <v>230</v>
      </c>
      <c r="E268" s="166" t="s">
        <v>556</v>
      </c>
      <c r="F268" s="167" t="s">
        <v>235</v>
      </c>
      <c r="H268" s="168">
        <v>2.6360000000000001</v>
      </c>
      <c r="I268" s="169"/>
      <c r="L268" s="165"/>
      <c r="M268" s="170"/>
      <c r="T268" s="171"/>
      <c r="AT268" s="166" t="s">
        <v>230</v>
      </c>
      <c r="AU268" s="166" t="s">
        <v>85</v>
      </c>
      <c r="AV268" s="14" t="s">
        <v>224</v>
      </c>
      <c r="AW268" s="14" t="s">
        <v>36</v>
      </c>
      <c r="AX268" s="14" t="s">
        <v>83</v>
      </c>
      <c r="AY268" s="166" t="s">
        <v>218</v>
      </c>
    </row>
    <row r="269" spans="2:65" s="1" customFormat="1" ht="16.5" customHeight="1">
      <c r="B269" s="33"/>
      <c r="C269" s="133" t="s">
        <v>391</v>
      </c>
      <c r="D269" s="133" t="s">
        <v>220</v>
      </c>
      <c r="E269" s="134" t="s">
        <v>699</v>
      </c>
      <c r="F269" s="135" t="s">
        <v>700</v>
      </c>
      <c r="G269" s="136" t="s">
        <v>181</v>
      </c>
      <c r="H269" s="137">
        <v>10.228999999999999</v>
      </c>
      <c r="I269" s="138"/>
      <c r="J269" s="139">
        <f>ROUND(I269*H269,2)</f>
        <v>0</v>
      </c>
      <c r="K269" s="135" t="s">
        <v>223</v>
      </c>
      <c r="L269" s="33"/>
      <c r="M269" s="140" t="s">
        <v>19</v>
      </c>
      <c r="N269" s="141" t="s">
        <v>46</v>
      </c>
      <c r="P269" s="142">
        <f>O269*H269</f>
        <v>0</v>
      </c>
      <c r="Q269" s="142">
        <v>7.2000000000000005E-4</v>
      </c>
      <c r="R269" s="142">
        <f>Q269*H269</f>
        <v>7.3648799999999999E-3</v>
      </c>
      <c r="S269" s="142">
        <v>0</v>
      </c>
      <c r="T269" s="143">
        <f>S269*H269</f>
        <v>0</v>
      </c>
      <c r="AR269" s="144" t="s">
        <v>224</v>
      </c>
      <c r="AT269" s="144" t="s">
        <v>220</v>
      </c>
      <c r="AU269" s="144" t="s">
        <v>85</v>
      </c>
      <c r="AY269" s="18" t="s">
        <v>218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8" t="s">
        <v>83</v>
      </c>
      <c r="BK269" s="145">
        <f>ROUND(I269*H269,2)</f>
        <v>0</v>
      </c>
      <c r="BL269" s="18" t="s">
        <v>224</v>
      </c>
      <c r="BM269" s="144" t="s">
        <v>701</v>
      </c>
    </row>
    <row r="270" spans="2:65" s="1" customFormat="1" ht="11.25">
      <c r="B270" s="33"/>
      <c r="D270" s="146" t="s">
        <v>226</v>
      </c>
      <c r="F270" s="147" t="s">
        <v>702</v>
      </c>
      <c r="I270" s="148"/>
      <c r="L270" s="33"/>
      <c r="M270" s="149"/>
      <c r="T270" s="54"/>
      <c r="AT270" s="18" t="s">
        <v>226</v>
      </c>
      <c r="AU270" s="18" t="s">
        <v>85</v>
      </c>
    </row>
    <row r="271" spans="2:65" s="1" customFormat="1" ht="11.25">
      <c r="B271" s="33"/>
      <c r="D271" s="150" t="s">
        <v>228</v>
      </c>
      <c r="F271" s="151" t="s">
        <v>703</v>
      </c>
      <c r="I271" s="148"/>
      <c r="L271" s="33"/>
      <c r="M271" s="149"/>
      <c r="T271" s="54"/>
      <c r="AT271" s="18" t="s">
        <v>228</v>
      </c>
      <c r="AU271" s="18" t="s">
        <v>85</v>
      </c>
    </row>
    <row r="272" spans="2:65" s="13" customFormat="1" ht="11.25">
      <c r="B272" s="158"/>
      <c r="D272" s="146" t="s">
        <v>230</v>
      </c>
      <c r="E272" s="159" t="s">
        <v>19</v>
      </c>
      <c r="F272" s="160" t="s">
        <v>690</v>
      </c>
      <c r="H272" s="161">
        <v>10.228999999999999</v>
      </c>
      <c r="I272" s="162"/>
      <c r="L272" s="158"/>
      <c r="M272" s="163"/>
      <c r="T272" s="164"/>
      <c r="AT272" s="159" t="s">
        <v>230</v>
      </c>
      <c r="AU272" s="159" t="s">
        <v>85</v>
      </c>
      <c r="AV272" s="13" t="s">
        <v>85</v>
      </c>
      <c r="AW272" s="13" t="s">
        <v>36</v>
      </c>
      <c r="AX272" s="13" t="s">
        <v>83</v>
      </c>
      <c r="AY272" s="159" t="s">
        <v>218</v>
      </c>
    </row>
    <row r="273" spans="2:47" s="1" customFormat="1" ht="11.25">
      <c r="B273" s="33"/>
      <c r="D273" s="146" t="s">
        <v>247</v>
      </c>
      <c r="F273" s="172" t="s">
        <v>668</v>
      </c>
      <c r="L273" s="33"/>
      <c r="M273" s="149"/>
      <c r="T273" s="54"/>
      <c r="AU273" s="18" t="s">
        <v>85</v>
      </c>
    </row>
    <row r="274" spans="2:47" s="1" customFormat="1" ht="11.25">
      <c r="B274" s="33"/>
      <c r="D274" s="146" t="s">
        <v>247</v>
      </c>
      <c r="F274" s="173" t="s">
        <v>593</v>
      </c>
      <c r="H274" s="174">
        <v>0</v>
      </c>
      <c r="L274" s="33"/>
      <c r="M274" s="149"/>
      <c r="T274" s="54"/>
      <c r="AU274" s="18" t="s">
        <v>85</v>
      </c>
    </row>
    <row r="275" spans="2:47" s="1" customFormat="1" ht="11.25">
      <c r="B275" s="33"/>
      <c r="D275" s="146" t="s">
        <v>247</v>
      </c>
      <c r="F275" s="173" t="s">
        <v>669</v>
      </c>
      <c r="H275" s="174">
        <v>0</v>
      </c>
      <c r="L275" s="33"/>
      <c r="M275" s="149"/>
      <c r="T275" s="54"/>
      <c r="AU275" s="18" t="s">
        <v>85</v>
      </c>
    </row>
    <row r="276" spans="2:47" s="1" customFormat="1" ht="11.25">
      <c r="B276" s="33"/>
      <c r="D276" s="146" t="s">
        <v>247</v>
      </c>
      <c r="F276" s="173" t="s">
        <v>670</v>
      </c>
      <c r="H276" s="174">
        <v>0</v>
      </c>
      <c r="L276" s="33"/>
      <c r="M276" s="149"/>
      <c r="T276" s="54"/>
      <c r="AU276" s="18" t="s">
        <v>85</v>
      </c>
    </row>
    <row r="277" spans="2:47" s="1" customFormat="1" ht="11.25">
      <c r="B277" s="33"/>
      <c r="D277" s="146" t="s">
        <v>247</v>
      </c>
      <c r="F277" s="173" t="s">
        <v>671</v>
      </c>
      <c r="H277" s="174">
        <v>1.0409999999999999</v>
      </c>
      <c r="L277" s="33"/>
      <c r="M277" s="149"/>
      <c r="T277" s="54"/>
      <c r="AU277" s="18" t="s">
        <v>85</v>
      </c>
    </row>
    <row r="278" spans="2:47" s="1" customFormat="1" ht="11.25">
      <c r="B278" s="33"/>
      <c r="D278" s="146" t="s">
        <v>247</v>
      </c>
      <c r="F278" s="173" t="s">
        <v>672</v>
      </c>
      <c r="H278" s="174">
        <v>0</v>
      </c>
      <c r="L278" s="33"/>
      <c r="M278" s="149"/>
      <c r="T278" s="54"/>
      <c r="AU278" s="18" t="s">
        <v>85</v>
      </c>
    </row>
    <row r="279" spans="2:47" s="1" customFormat="1" ht="11.25">
      <c r="B279" s="33"/>
      <c r="D279" s="146" t="s">
        <v>247</v>
      </c>
      <c r="F279" s="173" t="s">
        <v>673</v>
      </c>
      <c r="H279" s="174">
        <v>2.84</v>
      </c>
      <c r="L279" s="33"/>
      <c r="M279" s="149"/>
      <c r="T279" s="54"/>
      <c r="AU279" s="18" t="s">
        <v>85</v>
      </c>
    </row>
    <row r="280" spans="2:47" s="1" customFormat="1" ht="11.25">
      <c r="B280" s="33"/>
      <c r="D280" s="146" t="s">
        <v>247</v>
      </c>
      <c r="F280" s="173" t="s">
        <v>593</v>
      </c>
      <c r="H280" s="174">
        <v>0</v>
      </c>
      <c r="L280" s="33"/>
      <c r="M280" s="149"/>
      <c r="T280" s="54"/>
      <c r="AU280" s="18" t="s">
        <v>85</v>
      </c>
    </row>
    <row r="281" spans="2:47" s="1" customFormat="1" ht="11.25">
      <c r="B281" s="33"/>
      <c r="D281" s="146" t="s">
        <v>247</v>
      </c>
      <c r="F281" s="173" t="s">
        <v>674</v>
      </c>
      <c r="H281" s="174">
        <v>0</v>
      </c>
      <c r="L281" s="33"/>
      <c r="M281" s="149"/>
      <c r="T281" s="54"/>
      <c r="AU281" s="18" t="s">
        <v>85</v>
      </c>
    </row>
    <row r="282" spans="2:47" s="1" customFormat="1" ht="11.25">
      <c r="B282" s="33"/>
      <c r="D282" s="146" t="s">
        <v>247</v>
      </c>
      <c r="F282" s="173" t="s">
        <v>670</v>
      </c>
      <c r="H282" s="174">
        <v>0</v>
      </c>
      <c r="L282" s="33"/>
      <c r="M282" s="149"/>
      <c r="T282" s="54"/>
      <c r="AU282" s="18" t="s">
        <v>85</v>
      </c>
    </row>
    <row r="283" spans="2:47" s="1" customFormat="1" ht="11.25">
      <c r="B283" s="33"/>
      <c r="D283" s="146" t="s">
        <v>247</v>
      </c>
      <c r="F283" s="173" t="s">
        <v>675</v>
      </c>
      <c r="H283" s="174">
        <v>1.024</v>
      </c>
      <c r="L283" s="33"/>
      <c r="M283" s="149"/>
      <c r="T283" s="54"/>
      <c r="AU283" s="18" t="s">
        <v>85</v>
      </c>
    </row>
    <row r="284" spans="2:47" s="1" customFormat="1" ht="11.25">
      <c r="B284" s="33"/>
      <c r="D284" s="146" t="s">
        <v>247</v>
      </c>
      <c r="F284" s="173" t="s">
        <v>672</v>
      </c>
      <c r="H284" s="174">
        <v>0</v>
      </c>
      <c r="L284" s="33"/>
      <c r="M284" s="149"/>
      <c r="T284" s="54"/>
      <c r="AU284" s="18" t="s">
        <v>85</v>
      </c>
    </row>
    <row r="285" spans="2:47" s="1" customFormat="1" ht="11.25">
      <c r="B285" s="33"/>
      <c r="D285" s="146" t="s">
        <v>247</v>
      </c>
      <c r="F285" s="173" t="s">
        <v>676</v>
      </c>
      <c r="H285" s="174">
        <v>2.6880000000000002</v>
      </c>
      <c r="L285" s="33"/>
      <c r="M285" s="149"/>
      <c r="T285" s="54"/>
      <c r="AU285" s="18" t="s">
        <v>85</v>
      </c>
    </row>
    <row r="286" spans="2:47" s="1" customFormat="1" ht="11.25">
      <c r="B286" s="33"/>
      <c r="D286" s="146" t="s">
        <v>247</v>
      </c>
      <c r="F286" s="173" t="s">
        <v>235</v>
      </c>
      <c r="H286" s="174">
        <v>7.593</v>
      </c>
      <c r="L286" s="33"/>
      <c r="M286" s="149"/>
      <c r="T286" s="54"/>
      <c r="AU286" s="18" t="s">
        <v>85</v>
      </c>
    </row>
    <row r="287" spans="2:47" s="1" customFormat="1" ht="11.25">
      <c r="B287" s="33"/>
      <c r="D287" s="146" t="s">
        <v>247</v>
      </c>
      <c r="F287" s="172" t="s">
        <v>677</v>
      </c>
      <c r="L287" s="33"/>
      <c r="M287" s="149"/>
      <c r="T287" s="54"/>
      <c r="AU287" s="18" t="s">
        <v>85</v>
      </c>
    </row>
    <row r="288" spans="2:47" s="1" customFormat="1" ht="11.25">
      <c r="B288" s="33"/>
      <c r="D288" s="146" t="s">
        <v>247</v>
      </c>
      <c r="F288" s="173" t="s">
        <v>612</v>
      </c>
      <c r="H288" s="174">
        <v>0</v>
      </c>
      <c r="L288" s="33"/>
      <c r="M288" s="149"/>
      <c r="T288" s="54"/>
      <c r="AU288" s="18" t="s">
        <v>85</v>
      </c>
    </row>
    <row r="289" spans="2:65" s="1" customFormat="1" ht="11.25">
      <c r="B289" s="33"/>
      <c r="D289" s="146" t="s">
        <v>247</v>
      </c>
      <c r="F289" s="173" t="s">
        <v>678</v>
      </c>
      <c r="H289" s="174">
        <v>0</v>
      </c>
      <c r="L289" s="33"/>
      <c r="M289" s="149"/>
      <c r="T289" s="54"/>
      <c r="AU289" s="18" t="s">
        <v>85</v>
      </c>
    </row>
    <row r="290" spans="2:65" s="1" customFormat="1" ht="11.25">
      <c r="B290" s="33"/>
      <c r="D290" s="146" t="s">
        <v>247</v>
      </c>
      <c r="F290" s="173" t="s">
        <v>679</v>
      </c>
      <c r="H290" s="174">
        <v>1.5740000000000001</v>
      </c>
      <c r="L290" s="33"/>
      <c r="M290" s="149"/>
      <c r="T290" s="54"/>
      <c r="AU290" s="18" t="s">
        <v>85</v>
      </c>
    </row>
    <row r="291" spans="2:65" s="1" customFormat="1" ht="11.25">
      <c r="B291" s="33"/>
      <c r="D291" s="146" t="s">
        <v>247</v>
      </c>
      <c r="F291" s="173" t="s">
        <v>680</v>
      </c>
      <c r="H291" s="174">
        <v>0</v>
      </c>
      <c r="L291" s="33"/>
      <c r="M291" s="149"/>
      <c r="T291" s="54"/>
      <c r="AU291" s="18" t="s">
        <v>85</v>
      </c>
    </row>
    <row r="292" spans="2:65" s="1" customFormat="1" ht="11.25">
      <c r="B292" s="33"/>
      <c r="D292" s="146" t="s">
        <v>247</v>
      </c>
      <c r="F292" s="173" t="s">
        <v>681</v>
      </c>
      <c r="H292" s="174">
        <v>1.0620000000000001</v>
      </c>
      <c r="L292" s="33"/>
      <c r="M292" s="149"/>
      <c r="T292" s="54"/>
      <c r="AU292" s="18" t="s">
        <v>85</v>
      </c>
    </row>
    <row r="293" spans="2:65" s="1" customFormat="1" ht="11.25">
      <c r="B293" s="33"/>
      <c r="D293" s="146" t="s">
        <v>247</v>
      </c>
      <c r="F293" s="173" t="s">
        <v>235</v>
      </c>
      <c r="H293" s="174">
        <v>2.6360000000000001</v>
      </c>
      <c r="L293" s="33"/>
      <c r="M293" s="149"/>
      <c r="T293" s="54"/>
      <c r="AU293" s="18" t="s">
        <v>85</v>
      </c>
    </row>
    <row r="294" spans="2:65" s="1" customFormat="1" ht="16.5" customHeight="1">
      <c r="B294" s="33"/>
      <c r="C294" s="133" t="s">
        <v>398</v>
      </c>
      <c r="D294" s="133" t="s">
        <v>220</v>
      </c>
      <c r="E294" s="134" t="s">
        <v>704</v>
      </c>
      <c r="F294" s="135" t="s">
        <v>705</v>
      </c>
      <c r="G294" s="136" t="s">
        <v>181</v>
      </c>
      <c r="H294" s="137">
        <v>1.2909999999999999</v>
      </c>
      <c r="I294" s="138"/>
      <c r="J294" s="139">
        <f>ROUND(I294*H294,2)</f>
        <v>0</v>
      </c>
      <c r="K294" s="135" t="s">
        <v>19</v>
      </c>
      <c r="L294" s="33"/>
      <c r="M294" s="140" t="s">
        <v>19</v>
      </c>
      <c r="N294" s="141" t="s">
        <v>46</v>
      </c>
      <c r="P294" s="142">
        <f>O294*H294</f>
        <v>0</v>
      </c>
      <c r="Q294" s="142">
        <v>5.77E-3</v>
      </c>
      <c r="R294" s="142">
        <f>Q294*H294</f>
        <v>7.4490699999999995E-3</v>
      </c>
      <c r="S294" s="142">
        <v>0</v>
      </c>
      <c r="T294" s="143">
        <f>S294*H294</f>
        <v>0</v>
      </c>
      <c r="AR294" s="144" t="s">
        <v>224</v>
      </c>
      <c r="AT294" s="144" t="s">
        <v>220</v>
      </c>
      <c r="AU294" s="144" t="s">
        <v>85</v>
      </c>
      <c r="AY294" s="18" t="s">
        <v>218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8" t="s">
        <v>83</v>
      </c>
      <c r="BK294" s="145">
        <f>ROUND(I294*H294,2)</f>
        <v>0</v>
      </c>
      <c r="BL294" s="18" t="s">
        <v>224</v>
      </c>
      <c r="BM294" s="144" t="s">
        <v>706</v>
      </c>
    </row>
    <row r="295" spans="2:65" s="1" customFormat="1" ht="11.25">
      <c r="B295" s="33"/>
      <c r="D295" s="146" t="s">
        <v>226</v>
      </c>
      <c r="F295" s="147" t="s">
        <v>707</v>
      </c>
      <c r="I295" s="148"/>
      <c r="L295" s="33"/>
      <c r="M295" s="149"/>
      <c r="T295" s="54"/>
      <c r="AT295" s="18" t="s">
        <v>226</v>
      </c>
      <c r="AU295" s="18" t="s">
        <v>85</v>
      </c>
    </row>
    <row r="296" spans="2:65" s="13" customFormat="1" ht="11.25">
      <c r="B296" s="158"/>
      <c r="D296" s="146" t="s">
        <v>230</v>
      </c>
      <c r="E296" s="159" t="s">
        <v>19</v>
      </c>
      <c r="F296" s="160" t="s">
        <v>553</v>
      </c>
      <c r="H296" s="161">
        <v>1.2909999999999999</v>
      </c>
      <c r="I296" s="162"/>
      <c r="L296" s="158"/>
      <c r="M296" s="163"/>
      <c r="T296" s="164"/>
      <c r="AT296" s="159" t="s">
        <v>230</v>
      </c>
      <c r="AU296" s="159" t="s">
        <v>85</v>
      </c>
      <c r="AV296" s="13" t="s">
        <v>85</v>
      </c>
      <c r="AW296" s="13" t="s">
        <v>36</v>
      </c>
      <c r="AX296" s="13" t="s">
        <v>83</v>
      </c>
      <c r="AY296" s="159" t="s">
        <v>218</v>
      </c>
    </row>
    <row r="297" spans="2:65" s="1" customFormat="1" ht="11.25">
      <c r="B297" s="33"/>
      <c r="D297" s="146" t="s">
        <v>247</v>
      </c>
      <c r="F297" s="172" t="s">
        <v>682</v>
      </c>
      <c r="L297" s="33"/>
      <c r="M297" s="149"/>
      <c r="T297" s="54"/>
      <c r="AU297" s="18" t="s">
        <v>85</v>
      </c>
    </row>
    <row r="298" spans="2:65" s="1" customFormat="1" ht="11.25">
      <c r="B298" s="33"/>
      <c r="D298" s="146" t="s">
        <v>247</v>
      </c>
      <c r="F298" s="173" t="s">
        <v>612</v>
      </c>
      <c r="H298" s="174">
        <v>0</v>
      </c>
      <c r="L298" s="33"/>
      <c r="M298" s="149"/>
      <c r="T298" s="54"/>
      <c r="AU298" s="18" t="s">
        <v>85</v>
      </c>
    </row>
    <row r="299" spans="2:65" s="1" customFormat="1" ht="11.25">
      <c r="B299" s="33"/>
      <c r="D299" s="146" t="s">
        <v>247</v>
      </c>
      <c r="F299" s="173" t="s">
        <v>678</v>
      </c>
      <c r="H299" s="174">
        <v>0</v>
      </c>
      <c r="L299" s="33"/>
      <c r="M299" s="149"/>
      <c r="T299" s="54"/>
      <c r="AU299" s="18" t="s">
        <v>85</v>
      </c>
    </row>
    <row r="300" spans="2:65" s="1" customFormat="1" ht="11.25">
      <c r="B300" s="33"/>
      <c r="D300" s="146" t="s">
        <v>247</v>
      </c>
      <c r="F300" s="173" t="s">
        <v>683</v>
      </c>
      <c r="H300" s="174">
        <v>1.258</v>
      </c>
      <c r="L300" s="33"/>
      <c r="M300" s="149"/>
      <c r="T300" s="54"/>
      <c r="AU300" s="18" t="s">
        <v>85</v>
      </c>
    </row>
    <row r="301" spans="2:65" s="1" customFormat="1" ht="11.25">
      <c r="B301" s="33"/>
      <c r="D301" s="146" t="s">
        <v>247</v>
      </c>
      <c r="F301" s="173" t="s">
        <v>684</v>
      </c>
      <c r="H301" s="174">
        <v>3.3000000000000002E-2</v>
      </c>
      <c r="L301" s="33"/>
      <c r="M301" s="149"/>
      <c r="T301" s="54"/>
      <c r="AU301" s="18" t="s">
        <v>85</v>
      </c>
    </row>
    <row r="302" spans="2:65" s="1" customFormat="1" ht="11.25">
      <c r="B302" s="33"/>
      <c r="D302" s="146" t="s">
        <v>247</v>
      </c>
      <c r="F302" s="173" t="s">
        <v>235</v>
      </c>
      <c r="H302" s="174">
        <v>1.2909999999999999</v>
      </c>
      <c r="L302" s="33"/>
      <c r="M302" s="149"/>
      <c r="T302" s="54"/>
      <c r="AU302" s="18" t="s">
        <v>85</v>
      </c>
    </row>
    <row r="303" spans="2:65" s="1" customFormat="1" ht="16.5" customHeight="1">
      <c r="B303" s="33"/>
      <c r="C303" s="186" t="s">
        <v>416</v>
      </c>
      <c r="D303" s="186" t="s">
        <v>638</v>
      </c>
      <c r="E303" s="187" t="s">
        <v>695</v>
      </c>
      <c r="F303" s="188" t="s">
        <v>696</v>
      </c>
      <c r="G303" s="189" t="s">
        <v>181</v>
      </c>
      <c r="H303" s="190">
        <v>1.2909999999999999</v>
      </c>
      <c r="I303" s="191"/>
      <c r="J303" s="192">
        <f>ROUND(I303*H303,2)</f>
        <v>0</v>
      </c>
      <c r="K303" s="188" t="s">
        <v>19</v>
      </c>
      <c r="L303" s="193"/>
      <c r="M303" s="194" t="s">
        <v>19</v>
      </c>
      <c r="N303" s="195" t="s">
        <v>46</v>
      </c>
      <c r="P303" s="142">
        <f>O303*H303</f>
        <v>0</v>
      </c>
      <c r="Q303" s="142">
        <v>1</v>
      </c>
      <c r="R303" s="142">
        <f>Q303*H303</f>
        <v>1.2909999999999999</v>
      </c>
      <c r="S303" s="142">
        <v>0</v>
      </c>
      <c r="T303" s="143">
        <f>S303*H303</f>
        <v>0</v>
      </c>
      <c r="AR303" s="144" t="s">
        <v>301</v>
      </c>
      <c r="AT303" s="144" t="s">
        <v>638</v>
      </c>
      <c r="AU303" s="144" t="s">
        <v>85</v>
      </c>
      <c r="AY303" s="18" t="s">
        <v>218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8" t="s">
        <v>83</v>
      </c>
      <c r="BK303" s="145">
        <f>ROUND(I303*H303,2)</f>
        <v>0</v>
      </c>
      <c r="BL303" s="18" t="s">
        <v>224</v>
      </c>
      <c r="BM303" s="144" t="s">
        <v>708</v>
      </c>
    </row>
    <row r="304" spans="2:65" s="1" customFormat="1" ht="29.25">
      <c r="B304" s="33"/>
      <c r="D304" s="146" t="s">
        <v>226</v>
      </c>
      <c r="F304" s="147" t="s">
        <v>698</v>
      </c>
      <c r="I304" s="148"/>
      <c r="L304" s="33"/>
      <c r="M304" s="149"/>
      <c r="T304" s="54"/>
      <c r="AT304" s="18" t="s">
        <v>226</v>
      </c>
      <c r="AU304" s="18" t="s">
        <v>85</v>
      </c>
    </row>
    <row r="305" spans="2:65" s="12" customFormat="1" ht="11.25">
      <c r="B305" s="152"/>
      <c r="D305" s="146" t="s">
        <v>230</v>
      </c>
      <c r="E305" s="153" t="s">
        <v>19</v>
      </c>
      <c r="F305" s="154" t="s">
        <v>612</v>
      </c>
      <c r="H305" s="153" t="s">
        <v>19</v>
      </c>
      <c r="I305" s="155"/>
      <c r="L305" s="152"/>
      <c r="M305" s="156"/>
      <c r="T305" s="157"/>
      <c r="AT305" s="153" t="s">
        <v>230</v>
      </c>
      <c r="AU305" s="153" t="s">
        <v>85</v>
      </c>
      <c r="AV305" s="12" t="s">
        <v>83</v>
      </c>
      <c r="AW305" s="12" t="s">
        <v>36</v>
      </c>
      <c r="AX305" s="12" t="s">
        <v>75</v>
      </c>
      <c r="AY305" s="153" t="s">
        <v>218</v>
      </c>
    </row>
    <row r="306" spans="2:65" s="12" customFormat="1" ht="11.25">
      <c r="B306" s="152"/>
      <c r="D306" s="146" t="s">
        <v>230</v>
      </c>
      <c r="E306" s="153" t="s">
        <v>19</v>
      </c>
      <c r="F306" s="154" t="s">
        <v>678</v>
      </c>
      <c r="H306" s="153" t="s">
        <v>19</v>
      </c>
      <c r="I306" s="155"/>
      <c r="L306" s="152"/>
      <c r="M306" s="156"/>
      <c r="T306" s="157"/>
      <c r="AT306" s="153" t="s">
        <v>230</v>
      </c>
      <c r="AU306" s="153" t="s">
        <v>85</v>
      </c>
      <c r="AV306" s="12" t="s">
        <v>83</v>
      </c>
      <c r="AW306" s="12" t="s">
        <v>36</v>
      </c>
      <c r="AX306" s="12" t="s">
        <v>75</v>
      </c>
      <c r="AY306" s="153" t="s">
        <v>218</v>
      </c>
    </row>
    <row r="307" spans="2:65" s="13" customFormat="1" ht="11.25">
      <c r="B307" s="158"/>
      <c r="D307" s="146" t="s">
        <v>230</v>
      </c>
      <c r="E307" s="159" t="s">
        <v>19</v>
      </c>
      <c r="F307" s="160" t="s">
        <v>683</v>
      </c>
      <c r="H307" s="161">
        <v>1.258</v>
      </c>
      <c r="I307" s="162"/>
      <c r="L307" s="158"/>
      <c r="M307" s="163"/>
      <c r="T307" s="164"/>
      <c r="AT307" s="159" t="s">
        <v>230</v>
      </c>
      <c r="AU307" s="159" t="s">
        <v>85</v>
      </c>
      <c r="AV307" s="13" t="s">
        <v>85</v>
      </c>
      <c r="AW307" s="13" t="s">
        <v>36</v>
      </c>
      <c r="AX307" s="13" t="s">
        <v>75</v>
      </c>
      <c r="AY307" s="159" t="s">
        <v>218</v>
      </c>
    </row>
    <row r="308" spans="2:65" s="13" customFormat="1" ht="11.25">
      <c r="B308" s="158"/>
      <c r="D308" s="146" t="s">
        <v>230</v>
      </c>
      <c r="E308" s="159" t="s">
        <v>19</v>
      </c>
      <c r="F308" s="160" t="s">
        <v>684</v>
      </c>
      <c r="H308" s="161">
        <v>3.3000000000000002E-2</v>
      </c>
      <c r="I308" s="162"/>
      <c r="L308" s="158"/>
      <c r="M308" s="163"/>
      <c r="T308" s="164"/>
      <c r="AT308" s="159" t="s">
        <v>230</v>
      </c>
      <c r="AU308" s="159" t="s">
        <v>85</v>
      </c>
      <c r="AV308" s="13" t="s">
        <v>85</v>
      </c>
      <c r="AW308" s="13" t="s">
        <v>36</v>
      </c>
      <c r="AX308" s="13" t="s">
        <v>75</v>
      </c>
      <c r="AY308" s="159" t="s">
        <v>218</v>
      </c>
    </row>
    <row r="309" spans="2:65" s="14" customFormat="1" ht="11.25">
      <c r="B309" s="165"/>
      <c r="D309" s="146" t="s">
        <v>230</v>
      </c>
      <c r="E309" s="166" t="s">
        <v>553</v>
      </c>
      <c r="F309" s="167" t="s">
        <v>235</v>
      </c>
      <c r="H309" s="168">
        <v>1.2909999999999999</v>
      </c>
      <c r="I309" s="169"/>
      <c r="L309" s="165"/>
      <c r="M309" s="170"/>
      <c r="T309" s="171"/>
      <c r="AT309" s="166" t="s">
        <v>230</v>
      </c>
      <c r="AU309" s="166" t="s">
        <v>85</v>
      </c>
      <c r="AV309" s="14" t="s">
        <v>224</v>
      </c>
      <c r="AW309" s="14" t="s">
        <v>36</v>
      </c>
      <c r="AX309" s="14" t="s">
        <v>83</v>
      </c>
      <c r="AY309" s="166" t="s">
        <v>218</v>
      </c>
    </row>
    <row r="310" spans="2:65" s="1" customFormat="1" ht="16.5" customHeight="1">
      <c r="B310" s="33"/>
      <c r="C310" s="133" t="s">
        <v>7</v>
      </c>
      <c r="D310" s="133" t="s">
        <v>220</v>
      </c>
      <c r="E310" s="134" t="s">
        <v>709</v>
      </c>
      <c r="F310" s="135" t="s">
        <v>710</v>
      </c>
      <c r="G310" s="136" t="s">
        <v>181</v>
      </c>
      <c r="H310" s="137">
        <v>1.2909999999999999</v>
      </c>
      <c r="I310" s="138"/>
      <c r="J310" s="139">
        <f>ROUND(I310*H310,2)</f>
        <v>0</v>
      </c>
      <c r="K310" s="135" t="s">
        <v>19</v>
      </c>
      <c r="L310" s="33"/>
      <c r="M310" s="140" t="s">
        <v>19</v>
      </c>
      <c r="N310" s="141" t="s">
        <v>46</v>
      </c>
      <c r="P310" s="142">
        <f>O310*H310</f>
        <v>0</v>
      </c>
      <c r="Q310" s="142">
        <v>7.2000000000000005E-4</v>
      </c>
      <c r="R310" s="142">
        <f>Q310*H310</f>
        <v>9.2951999999999998E-4</v>
      </c>
      <c r="S310" s="142">
        <v>0</v>
      </c>
      <c r="T310" s="143">
        <f>S310*H310</f>
        <v>0</v>
      </c>
      <c r="AR310" s="144" t="s">
        <v>224</v>
      </c>
      <c r="AT310" s="144" t="s">
        <v>220</v>
      </c>
      <c r="AU310" s="144" t="s">
        <v>85</v>
      </c>
      <c r="AY310" s="18" t="s">
        <v>218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8" t="s">
        <v>83</v>
      </c>
      <c r="BK310" s="145">
        <f>ROUND(I310*H310,2)</f>
        <v>0</v>
      </c>
      <c r="BL310" s="18" t="s">
        <v>224</v>
      </c>
      <c r="BM310" s="144" t="s">
        <v>711</v>
      </c>
    </row>
    <row r="311" spans="2:65" s="1" customFormat="1" ht="11.25">
      <c r="B311" s="33"/>
      <c r="D311" s="146" t="s">
        <v>226</v>
      </c>
      <c r="F311" s="147" t="s">
        <v>712</v>
      </c>
      <c r="I311" s="148"/>
      <c r="L311" s="33"/>
      <c r="M311" s="149"/>
      <c r="T311" s="54"/>
      <c r="AT311" s="18" t="s">
        <v>226</v>
      </c>
      <c r="AU311" s="18" t="s">
        <v>85</v>
      </c>
    </row>
    <row r="312" spans="2:65" s="13" customFormat="1" ht="11.25">
      <c r="B312" s="158"/>
      <c r="D312" s="146" t="s">
        <v>230</v>
      </c>
      <c r="E312" s="159" t="s">
        <v>19</v>
      </c>
      <c r="F312" s="160" t="s">
        <v>553</v>
      </c>
      <c r="H312" s="161">
        <v>1.2909999999999999</v>
      </c>
      <c r="I312" s="162"/>
      <c r="L312" s="158"/>
      <c r="M312" s="163"/>
      <c r="T312" s="164"/>
      <c r="AT312" s="159" t="s">
        <v>230</v>
      </c>
      <c r="AU312" s="159" t="s">
        <v>85</v>
      </c>
      <c r="AV312" s="13" t="s">
        <v>85</v>
      </c>
      <c r="AW312" s="13" t="s">
        <v>36</v>
      </c>
      <c r="AX312" s="13" t="s">
        <v>83</v>
      </c>
      <c r="AY312" s="159" t="s">
        <v>218</v>
      </c>
    </row>
    <row r="313" spans="2:65" s="1" customFormat="1" ht="11.25">
      <c r="B313" s="33"/>
      <c r="D313" s="146" t="s">
        <v>247</v>
      </c>
      <c r="F313" s="172" t="s">
        <v>682</v>
      </c>
      <c r="L313" s="33"/>
      <c r="M313" s="149"/>
      <c r="T313" s="54"/>
      <c r="AU313" s="18" t="s">
        <v>85</v>
      </c>
    </row>
    <row r="314" spans="2:65" s="1" customFormat="1" ht="11.25">
      <c r="B314" s="33"/>
      <c r="D314" s="146" t="s">
        <v>247</v>
      </c>
      <c r="F314" s="173" t="s">
        <v>612</v>
      </c>
      <c r="H314" s="174">
        <v>0</v>
      </c>
      <c r="L314" s="33"/>
      <c r="M314" s="149"/>
      <c r="T314" s="54"/>
      <c r="AU314" s="18" t="s">
        <v>85</v>
      </c>
    </row>
    <row r="315" spans="2:65" s="1" customFormat="1" ht="11.25">
      <c r="B315" s="33"/>
      <c r="D315" s="146" t="s">
        <v>247</v>
      </c>
      <c r="F315" s="173" t="s">
        <v>678</v>
      </c>
      <c r="H315" s="174">
        <v>0</v>
      </c>
      <c r="L315" s="33"/>
      <c r="M315" s="149"/>
      <c r="T315" s="54"/>
      <c r="AU315" s="18" t="s">
        <v>85</v>
      </c>
    </row>
    <row r="316" spans="2:65" s="1" customFormat="1" ht="11.25">
      <c r="B316" s="33"/>
      <c r="D316" s="146" t="s">
        <v>247</v>
      </c>
      <c r="F316" s="173" t="s">
        <v>683</v>
      </c>
      <c r="H316" s="174">
        <v>1.258</v>
      </c>
      <c r="L316" s="33"/>
      <c r="M316" s="149"/>
      <c r="T316" s="54"/>
      <c r="AU316" s="18" t="s">
        <v>85</v>
      </c>
    </row>
    <row r="317" spans="2:65" s="1" customFormat="1" ht="11.25">
      <c r="B317" s="33"/>
      <c r="D317" s="146" t="s">
        <v>247</v>
      </c>
      <c r="F317" s="173" t="s">
        <v>684</v>
      </c>
      <c r="H317" s="174">
        <v>3.3000000000000002E-2</v>
      </c>
      <c r="L317" s="33"/>
      <c r="M317" s="149"/>
      <c r="T317" s="54"/>
      <c r="AU317" s="18" t="s">
        <v>85</v>
      </c>
    </row>
    <row r="318" spans="2:65" s="1" customFormat="1" ht="11.25">
      <c r="B318" s="33"/>
      <c r="D318" s="146" t="s">
        <v>247</v>
      </c>
      <c r="F318" s="173" t="s">
        <v>235</v>
      </c>
      <c r="H318" s="174">
        <v>1.2909999999999999</v>
      </c>
      <c r="L318" s="33"/>
      <c r="M318" s="149"/>
      <c r="T318" s="54"/>
      <c r="AU318" s="18" t="s">
        <v>85</v>
      </c>
    </row>
    <row r="319" spans="2:65" s="11" customFormat="1" ht="22.9" customHeight="1">
      <c r="B319" s="121"/>
      <c r="D319" s="122" t="s">
        <v>74</v>
      </c>
      <c r="E319" s="131" t="s">
        <v>85</v>
      </c>
      <c r="F319" s="131" t="s">
        <v>713</v>
      </c>
      <c r="I319" s="124"/>
      <c r="J319" s="132">
        <f>BK319</f>
        <v>0</v>
      </c>
      <c r="L319" s="121"/>
      <c r="M319" s="126"/>
      <c r="P319" s="127">
        <f>SUM(P320:P606)</f>
        <v>0</v>
      </c>
      <c r="R319" s="127">
        <f>SUM(R320:R606)</f>
        <v>22.599925930000005</v>
      </c>
      <c r="T319" s="128">
        <f>SUM(T320:T606)</f>
        <v>0</v>
      </c>
      <c r="AR319" s="122" t="s">
        <v>83</v>
      </c>
      <c r="AT319" s="129" t="s">
        <v>74</v>
      </c>
      <c r="AU319" s="129" t="s">
        <v>83</v>
      </c>
      <c r="AY319" s="122" t="s">
        <v>218</v>
      </c>
      <c r="BK319" s="130">
        <f>SUM(BK320:BK606)</f>
        <v>0</v>
      </c>
    </row>
    <row r="320" spans="2:65" s="1" customFormat="1" ht="21.75" customHeight="1">
      <c r="B320" s="33"/>
      <c r="C320" s="133" t="s">
        <v>429</v>
      </c>
      <c r="D320" s="133" t="s">
        <v>220</v>
      </c>
      <c r="E320" s="134" t="s">
        <v>714</v>
      </c>
      <c r="F320" s="135" t="s">
        <v>715</v>
      </c>
      <c r="G320" s="136" t="s">
        <v>157</v>
      </c>
      <c r="H320" s="137">
        <v>26.25</v>
      </c>
      <c r="I320" s="138"/>
      <c r="J320" s="139">
        <f>ROUND(I320*H320,2)</f>
        <v>0</v>
      </c>
      <c r="K320" s="135" t="s">
        <v>223</v>
      </c>
      <c r="L320" s="33"/>
      <c r="M320" s="140" t="s">
        <v>19</v>
      </c>
      <c r="N320" s="141" t="s">
        <v>46</v>
      </c>
      <c r="P320" s="142">
        <f>O320*H320</f>
        <v>0</v>
      </c>
      <c r="Q320" s="142">
        <v>6.3000000000000003E-4</v>
      </c>
      <c r="R320" s="142">
        <f>Q320*H320</f>
        <v>1.65375E-2</v>
      </c>
      <c r="S320" s="142">
        <v>0</v>
      </c>
      <c r="T320" s="143">
        <f>S320*H320</f>
        <v>0</v>
      </c>
      <c r="AR320" s="144" t="s">
        <v>224</v>
      </c>
      <c r="AT320" s="144" t="s">
        <v>220</v>
      </c>
      <c r="AU320" s="144" t="s">
        <v>85</v>
      </c>
      <c r="AY320" s="18" t="s">
        <v>218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8" t="s">
        <v>83</v>
      </c>
      <c r="BK320" s="145">
        <f>ROUND(I320*H320,2)</f>
        <v>0</v>
      </c>
      <c r="BL320" s="18" t="s">
        <v>224</v>
      </c>
      <c r="BM320" s="144" t="s">
        <v>716</v>
      </c>
    </row>
    <row r="321" spans="2:65" s="1" customFormat="1" ht="11.25">
      <c r="B321" s="33"/>
      <c r="D321" s="146" t="s">
        <v>226</v>
      </c>
      <c r="F321" s="147" t="s">
        <v>717</v>
      </c>
      <c r="I321" s="148"/>
      <c r="L321" s="33"/>
      <c r="M321" s="149"/>
      <c r="T321" s="54"/>
      <c r="AT321" s="18" t="s">
        <v>226</v>
      </c>
      <c r="AU321" s="18" t="s">
        <v>85</v>
      </c>
    </row>
    <row r="322" spans="2:65" s="1" customFormat="1" ht="11.25">
      <c r="B322" s="33"/>
      <c r="D322" s="150" t="s">
        <v>228</v>
      </c>
      <c r="F322" s="151" t="s">
        <v>718</v>
      </c>
      <c r="I322" s="148"/>
      <c r="L322" s="33"/>
      <c r="M322" s="149"/>
      <c r="T322" s="54"/>
      <c r="AT322" s="18" t="s">
        <v>228</v>
      </c>
      <c r="AU322" s="18" t="s">
        <v>85</v>
      </c>
    </row>
    <row r="323" spans="2:65" s="1" customFormat="1" ht="29.25">
      <c r="B323" s="33"/>
      <c r="D323" s="146" t="s">
        <v>276</v>
      </c>
      <c r="F323" s="175" t="s">
        <v>719</v>
      </c>
      <c r="I323" s="148"/>
      <c r="L323" s="33"/>
      <c r="M323" s="149"/>
      <c r="T323" s="54"/>
      <c r="AT323" s="18" t="s">
        <v>276</v>
      </c>
      <c r="AU323" s="18" t="s">
        <v>85</v>
      </c>
    </row>
    <row r="324" spans="2:65" s="12" customFormat="1" ht="11.25">
      <c r="B324" s="152"/>
      <c r="D324" s="146" t="s">
        <v>230</v>
      </c>
      <c r="E324" s="153" t="s">
        <v>19</v>
      </c>
      <c r="F324" s="154" t="s">
        <v>612</v>
      </c>
      <c r="H324" s="153" t="s">
        <v>19</v>
      </c>
      <c r="I324" s="155"/>
      <c r="L324" s="152"/>
      <c r="M324" s="156"/>
      <c r="T324" s="157"/>
      <c r="AT324" s="153" t="s">
        <v>230</v>
      </c>
      <c r="AU324" s="153" t="s">
        <v>85</v>
      </c>
      <c r="AV324" s="12" t="s">
        <v>83</v>
      </c>
      <c r="AW324" s="12" t="s">
        <v>36</v>
      </c>
      <c r="AX324" s="12" t="s">
        <v>75</v>
      </c>
      <c r="AY324" s="153" t="s">
        <v>218</v>
      </c>
    </row>
    <row r="325" spans="2:65" s="13" customFormat="1" ht="11.25">
      <c r="B325" s="158"/>
      <c r="D325" s="146" t="s">
        <v>230</v>
      </c>
      <c r="E325" s="159" t="s">
        <v>19</v>
      </c>
      <c r="F325" s="160" t="s">
        <v>720</v>
      </c>
      <c r="H325" s="161">
        <v>12.25</v>
      </c>
      <c r="I325" s="162"/>
      <c r="L325" s="158"/>
      <c r="M325" s="163"/>
      <c r="T325" s="164"/>
      <c r="AT325" s="159" t="s">
        <v>230</v>
      </c>
      <c r="AU325" s="159" t="s">
        <v>85</v>
      </c>
      <c r="AV325" s="13" t="s">
        <v>85</v>
      </c>
      <c r="AW325" s="13" t="s">
        <v>36</v>
      </c>
      <c r="AX325" s="13" t="s">
        <v>75</v>
      </c>
      <c r="AY325" s="159" t="s">
        <v>218</v>
      </c>
    </row>
    <row r="326" spans="2:65" s="13" customFormat="1" ht="11.25">
      <c r="B326" s="158"/>
      <c r="D326" s="146" t="s">
        <v>230</v>
      </c>
      <c r="E326" s="159" t="s">
        <v>19</v>
      </c>
      <c r="F326" s="160" t="s">
        <v>721</v>
      </c>
      <c r="H326" s="161">
        <v>14</v>
      </c>
      <c r="I326" s="162"/>
      <c r="L326" s="158"/>
      <c r="M326" s="163"/>
      <c r="T326" s="164"/>
      <c r="AT326" s="159" t="s">
        <v>230</v>
      </c>
      <c r="AU326" s="159" t="s">
        <v>85</v>
      </c>
      <c r="AV326" s="13" t="s">
        <v>85</v>
      </c>
      <c r="AW326" s="13" t="s">
        <v>36</v>
      </c>
      <c r="AX326" s="13" t="s">
        <v>75</v>
      </c>
      <c r="AY326" s="159" t="s">
        <v>218</v>
      </c>
    </row>
    <row r="327" spans="2:65" s="14" customFormat="1" ht="11.25">
      <c r="B327" s="165"/>
      <c r="D327" s="146" t="s">
        <v>230</v>
      </c>
      <c r="E327" s="166" t="s">
        <v>19</v>
      </c>
      <c r="F327" s="167" t="s">
        <v>235</v>
      </c>
      <c r="H327" s="168">
        <v>26.25</v>
      </c>
      <c r="I327" s="169"/>
      <c r="L327" s="165"/>
      <c r="M327" s="170"/>
      <c r="T327" s="171"/>
      <c r="AT327" s="166" t="s">
        <v>230</v>
      </c>
      <c r="AU327" s="166" t="s">
        <v>85</v>
      </c>
      <c r="AV327" s="14" t="s">
        <v>224</v>
      </c>
      <c r="AW327" s="14" t="s">
        <v>36</v>
      </c>
      <c r="AX327" s="14" t="s">
        <v>83</v>
      </c>
      <c r="AY327" s="166" t="s">
        <v>218</v>
      </c>
    </row>
    <row r="328" spans="2:65" s="1" customFormat="1" ht="16.5" customHeight="1">
      <c r="B328" s="33"/>
      <c r="C328" s="133" t="s">
        <v>438</v>
      </c>
      <c r="D328" s="133" t="s">
        <v>220</v>
      </c>
      <c r="E328" s="134" t="s">
        <v>722</v>
      </c>
      <c r="F328" s="135" t="s">
        <v>723</v>
      </c>
      <c r="G328" s="136" t="s">
        <v>577</v>
      </c>
      <c r="H328" s="137">
        <v>6.5629999999999997</v>
      </c>
      <c r="I328" s="138"/>
      <c r="J328" s="139">
        <f>ROUND(I328*H328,2)</f>
        <v>0</v>
      </c>
      <c r="K328" s="135" t="s">
        <v>19</v>
      </c>
      <c r="L328" s="33"/>
      <c r="M328" s="140" t="s">
        <v>19</v>
      </c>
      <c r="N328" s="141" t="s">
        <v>46</v>
      </c>
      <c r="P328" s="142">
        <f>O328*H328</f>
        <v>0</v>
      </c>
      <c r="Q328" s="142">
        <v>1.3999999999999999E-4</v>
      </c>
      <c r="R328" s="142">
        <f>Q328*H328</f>
        <v>9.1881999999999988E-4</v>
      </c>
      <c r="S328" s="142">
        <v>0</v>
      </c>
      <c r="T328" s="143">
        <f>S328*H328</f>
        <v>0</v>
      </c>
      <c r="AR328" s="144" t="s">
        <v>224</v>
      </c>
      <c r="AT328" s="144" t="s">
        <v>220</v>
      </c>
      <c r="AU328" s="144" t="s">
        <v>85</v>
      </c>
      <c r="AY328" s="18" t="s">
        <v>218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8" t="s">
        <v>83</v>
      </c>
      <c r="BK328" s="145">
        <f>ROUND(I328*H328,2)</f>
        <v>0</v>
      </c>
      <c r="BL328" s="18" t="s">
        <v>224</v>
      </c>
      <c r="BM328" s="144" t="s">
        <v>724</v>
      </c>
    </row>
    <row r="329" spans="2:65" s="1" customFormat="1" ht="11.25">
      <c r="B329" s="33"/>
      <c r="D329" s="146" t="s">
        <v>226</v>
      </c>
      <c r="F329" s="147" t="s">
        <v>725</v>
      </c>
      <c r="I329" s="148"/>
      <c r="L329" s="33"/>
      <c r="M329" s="149"/>
      <c r="T329" s="54"/>
      <c r="AT329" s="18" t="s">
        <v>226</v>
      </c>
      <c r="AU329" s="18" t="s">
        <v>85</v>
      </c>
    </row>
    <row r="330" spans="2:65" s="1" customFormat="1" ht="29.25">
      <c r="B330" s="33"/>
      <c r="D330" s="146" t="s">
        <v>276</v>
      </c>
      <c r="F330" s="175" t="s">
        <v>726</v>
      </c>
      <c r="I330" s="148"/>
      <c r="L330" s="33"/>
      <c r="M330" s="149"/>
      <c r="T330" s="54"/>
      <c r="AT330" s="18" t="s">
        <v>276</v>
      </c>
      <c r="AU330" s="18" t="s">
        <v>85</v>
      </c>
    </row>
    <row r="331" spans="2:65" s="12" customFormat="1" ht="11.25">
      <c r="B331" s="152"/>
      <c r="D331" s="146" t="s">
        <v>230</v>
      </c>
      <c r="E331" s="153" t="s">
        <v>19</v>
      </c>
      <c r="F331" s="154" t="s">
        <v>612</v>
      </c>
      <c r="H331" s="153" t="s">
        <v>19</v>
      </c>
      <c r="I331" s="155"/>
      <c r="L331" s="152"/>
      <c r="M331" s="156"/>
      <c r="T331" s="157"/>
      <c r="AT331" s="153" t="s">
        <v>230</v>
      </c>
      <c r="AU331" s="153" t="s">
        <v>85</v>
      </c>
      <c r="AV331" s="12" t="s">
        <v>83</v>
      </c>
      <c r="AW331" s="12" t="s">
        <v>36</v>
      </c>
      <c r="AX331" s="12" t="s">
        <v>75</v>
      </c>
      <c r="AY331" s="153" t="s">
        <v>218</v>
      </c>
    </row>
    <row r="332" spans="2:65" s="13" customFormat="1" ht="11.25">
      <c r="B332" s="158"/>
      <c r="D332" s="146" t="s">
        <v>230</v>
      </c>
      <c r="E332" s="159" t="s">
        <v>19</v>
      </c>
      <c r="F332" s="160" t="s">
        <v>727</v>
      </c>
      <c r="H332" s="161">
        <v>6.5629999999999997</v>
      </c>
      <c r="I332" s="162"/>
      <c r="L332" s="158"/>
      <c r="M332" s="163"/>
      <c r="T332" s="164"/>
      <c r="AT332" s="159" t="s">
        <v>230</v>
      </c>
      <c r="AU332" s="159" t="s">
        <v>85</v>
      </c>
      <c r="AV332" s="13" t="s">
        <v>85</v>
      </c>
      <c r="AW332" s="13" t="s">
        <v>36</v>
      </c>
      <c r="AX332" s="13" t="s">
        <v>83</v>
      </c>
      <c r="AY332" s="159" t="s">
        <v>218</v>
      </c>
    </row>
    <row r="333" spans="2:65" s="1" customFormat="1" ht="16.5" customHeight="1">
      <c r="B333" s="33"/>
      <c r="C333" s="186" t="s">
        <v>445</v>
      </c>
      <c r="D333" s="186" t="s">
        <v>638</v>
      </c>
      <c r="E333" s="187" t="s">
        <v>728</v>
      </c>
      <c r="F333" s="188" t="s">
        <v>729</v>
      </c>
      <c r="G333" s="189" t="s">
        <v>181</v>
      </c>
      <c r="H333" s="190">
        <v>0.78800000000000003</v>
      </c>
      <c r="I333" s="191"/>
      <c r="J333" s="192">
        <f>ROUND(I333*H333,2)</f>
        <v>0</v>
      </c>
      <c r="K333" s="188" t="s">
        <v>19</v>
      </c>
      <c r="L333" s="193"/>
      <c r="M333" s="194" t="s">
        <v>19</v>
      </c>
      <c r="N333" s="195" t="s">
        <v>46</v>
      </c>
      <c r="P333" s="142">
        <f>O333*H333</f>
        <v>0</v>
      </c>
      <c r="Q333" s="142">
        <v>1</v>
      </c>
      <c r="R333" s="142">
        <f>Q333*H333</f>
        <v>0.78800000000000003</v>
      </c>
      <c r="S333" s="142">
        <v>0</v>
      </c>
      <c r="T333" s="143">
        <f>S333*H333</f>
        <v>0</v>
      </c>
      <c r="AR333" s="144" t="s">
        <v>301</v>
      </c>
      <c r="AT333" s="144" t="s">
        <v>638</v>
      </c>
      <c r="AU333" s="144" t="s">
        <v>85</v>
      </c>
      <c r="AY333" s="18" t="s">
        <v>218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8" t="s">
        <v>83</v>
      </c>
      <c r="BK333" s="145">
        <f>ROUND(I333*H333,2)</f>
        <v>0</v>
      </c>
      <c r="BL333" s="18" t="s">
        <v>224</v>
      </c>
      <c r="BM333" s="144" t="s">
        <v>730</v>
      </c>
    </row>
    <row r="334" spans="2:65" s="1" customFormat="1" ht="11.25">
      <c r="B334" s="33"/>
      <c r="D334" s="146" t="s">
        <v>226</v>
      </c>
      <c r="F334" s="147" t="s">
        <v>729</v>
      </c>
      <c r="I334" s="148"/>
      <c r="L334" s="33"/>
      <c r="M334" s="149"/>
      <c r="T334" s="54"/>
      <c r="AT334" s="18" t="s">
        <v>226</v>
      </c>
      <c r="AU334" s="18" t="s">
        <v>85</v>
      </c>
    </row>
    <row r="335" spans="2:65" s="12" customFormat="1" ht="11.25">
      <c r="B335" s="152"/>
      <c r="D335" s="146" t="s">
        <v>230</v>
      </c>
      <c r="E335" s="153" t="s">
        <v>19</v>
      </c>
      <c r="F335" s="154" t="s">
        <v>612</v>
      </c>
      <c r="H335" s="153" t="s">
        <v>19</v>
      </c>
      <c r="I335" s="155"/>
      <c r="L335" s="152"/>
      <c r="M335" s="156"/>
      <c r="T335" s="157"/>
      <c r="AT335" s="153" t="s">
        <v>230</v>
      </c>
      <c r="AU335" s="153" t="s">
        <v>85</v>
      </c>
      <c r="AV335" s="12" t="s">
        <v>83</v>
      </c>
      <c r="AW335" s="12" t="s">
        <v>36</v>
      </c>
      <c r="AX335" s="12" t="s">
        <v>75</v>
      </c>
      <c r="AY335" s="153" t="s">
        <v>218</v>
      </c>
    </row>
    <row r="336" spans="2:65" s="13" customFormat="1" ht="11.25">
      <c r="B336" s="158"/>
      <c r="D336" s="146" t="s">
        <v>230</v>
      </c>
      <c r="E336" s="159" t="s">
        <v>19</v>
      </c>
      <c r="F336" s="160" t="s">
        <v>731</v>
      </c>
      <c r="H336" s="161">
        <v>0.78800000000000003</v>
      </c>
      <c r="I336" s="162"/>
      <c r="L336" s="158"/>
      <c r="M336" s="163"/>
      <c r="T336" s="164"/>
      <c r="AT336" s="159" t="s">
        <v>230</v>
      </c>
      <c r="AU336" s="159" t="s">
        <v>85</v>
      </c>
      <c r="AV336" s="13" t="s">
        <v>85</v>
      </c>
      <c r="AW336" s="13" t="s">
        <v>36</v>
      </c>
      <c r="AX336" s="13" t="s">
        <v>75</v>
      </c>
      <c r="AY336" s="159" t="s">
        <v>218</v>
      </c>
    </row>
    <row r="337" spans="2:65" s="14" customFormat="1" ht="11.25">
      <c r="B337" s="165"/>
      <c r="D337" s="146" t="s">
        <v>230</v>
      </c>
      <c r="E337" s="166" t="s">
        <v>526</v>
      </c>
      <c r="F337" s="167" t="s">
        <v>235</v>
      </c>
      <c r="H337" s="168">
        <v>0.78800000000000003</v>
      </c>
      <c r="I337" s="169"/>
      <c r="L337" s="165"/>
      <c r="M337" s="170"/>
      <c r="T337" s="171"/>
      <c r="AT337" s="166" t="s">
        <v>230</v>
      </c>
      <c r="AU337" s="166" t="s">
        <v>85</v>
      </c>
      <c r="AV337" s="14" t="s">
        <v>224</v>
      </c>
      <c r="AW337" s="14" t="s">
        <v>36</v>
      </c>
      <c r="AX337" s="14" t="s">
        <v>83</v>
      </c>
      <c r="AY337" s="166" t="s">
        <v>218</v>
      </c>
    </row>
    <row r="338" spans="2:65" s="1" customFormat="1" ht="16.5" customHeight="1">
      <c r="B338" s="33"/>
      <c r="C338" s="186" t="s">
        <v>453</v>
      </c>
      <c r="D338" s="186" t="s">
        <v>638</v>
      </c>
      <c r="E338" s="187" t="s">
        <v>732</v>
      </c>
      <c r="F338" s="188" t="s">
        <v>733</v>
      </c>
      <c r="G338" s="189" t="s">
        <v>181</v>
      </c>
      <c r="H338" s="190">
        <v>3.9E-2</v>
      </c>
      <c r="I338" s="191"/>
      <c r="J338" s="192">
        <f>ROUND(I338*H338,2)</f>
        <v>0</v>
      </c>
      <c r="K338" s="188" t="s">
        <v>19</v>
      </c>
      <c r="L338" s="193"/>
      <c r="M338" s="194" t="s">
        <v>19</v>
      </c>
      <c r="N338" s="195" t="s">
        <v>46</v>
      </c>
      <c r="P338" s="142">
        <f>O338*H338</f>
        <v>0</v>
      </c>
      <c r="Q338" s="142">
        <v>1</v>
      </c>
      <c r="R338" s="142">
        <f>Q338*H338</f>
        <v>3.9E-2</v>
      </c>
      <c r="S338" s="142">
        <v>0</v>
      </c>
      <c r="T338" s="143">
        <f>S338*H338</f>
        <v>0</v>
      </c>
      <c r="AR338" s="144" t="s">
        <v>301</v>
      </c>
      <c r="AT338" s="144" t="s">
        <v>638</v>
      </c>
      <c r="AU338" s="144" t="s">
        <v>85</v>
      </c>
      <c r="AY338" s="18" t="s">
        <v>218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8" t="s">
        <v>83</v>
      </c>
      <c r="BK338" s="145">
        <f>ROUND(I338*H338,2)</f>
        <v>0</v>
      </c>
      <c r="BL338" s="18" t="s">
        <v>224</v>
      </c>
      <c r="BM338" s="144" t="s">
        <v>734</v>
      </c>
    </row>
    <row r="339" spans="2:65" s="1" customFormat="1" ht="11.25">
      <c r="B339" s="33"/>
      <c r="D339" s="146" t="s">
        <v>226</v>
      </c>
      <c r="F339" s="147" t="s">
        <v>733</v>
      </c>
      <c r="I339" s="148"/>
      <c r="L339" s="33"/>
      <c r="M339" s="149"/>
      <c r="T339" s="54"/>
      <c r="AT339" s="18" t="s">
        <v>226</v>
      </c>
      <c r="AU339" s="18" t="s">
        <v>85</v>
      </c>
    </row>
    <row r="340" spans="2:65" s="13" customFormat="1" ht="11.25">
      <c r="B340" s="158"/>
      <c r="D340" s="146" t="s">
        <v>230</v>
      </c>
      <c r="E340" s="159" t="s">
        <v>19</v>
      </c>
      <c r="F340" s="160" t="s">
        <v>735</v>
      </c>
      <c r="H340" s="161">
        <v>3.9E-2</v>
      </c>
      <c r="I340" s="162"/>
      <c r="L340" s="158"/>
      <c r="M340" s="163"/>
      <c r="T340" s="164"/>
      <c r="AT340" s="159" t="s">
        <v>230</v>
      </c>
      <c r="AU340" s="159" t="s">
        <v>85</v>
      </c>
      <c r="AV340" s="13" t="s">
        <v>85</v>
      </c>
      <c r="AW340" s="13" t="s">
        <v>36</v>
      </c>
      <c r="AX340" s="13" t="s">
        <v>83</v>
      </c>
      <c r="AY340" s="159" t="s">
        <v>218</v>
      </c>
    </row>
    <row r="341" spans="2:65" s="1" customFormat="1" ht="11.25">
      <c r="B341" s="33"/>
      <c r="D341" s="146" t="s">
        <v>247</v>
      </c>
      <c r="F341" s="172" t="s">
        <v>736</v>
      </c>
      <c r="L341" s="33"/>
      <c r="M341" s="149"/>
      <c r="T341" s="54"/>
      <c r="AU341" s="18" t="s">
        <v>85</v>
      </c>
    </row>
    <row r="342" spans="2:65" s="1" customFormat="1" ht="11.25">
      <c r="B342" s="33"/>
      <c r="D342" s="146" t="s">
        <v>247</v>
      </c>
      <c r="F342" s="173" t="s">
        <v>612</v>
      </c>
      <c r="H342" s="174">
        <v>0</v>
      </c>
      <c r="L342" s="33"/>
      <c r="M342" s="149"/>
      <c r="T342" s="54"/>
      <c r="AU342" s="18" t="s">
        <v>85</v>
      </c>
    </row>
    <row r="343" spans="2:65" s="1" customFormat="1" ht="11.25">
      <c r="B343" s="33"/>
      <c r="D343" s="146" t="s">
        <v>247</v>
      </c>
      <c r="F343" s="173" t="s">
        <v>731</v>
      </c>
      <c r="H343" s="174">
        <v>0.78800000000000003</v>
      </c>
      <c r="L343" s="33"/>
      <c r="M343" s="149"/>
      <c r="T343" s="54"/>
      <c r="AU343" s="18" t="s">
        <v>85</v>
      </c>
    </row>
    <row r="344" spans="2:65" s="1" customFormat="1" ht="11.25">
      <c r="B344" s="33"/>
      <c r="D344" s="146" t="s">
        <v>247</v>
      </c>
      <c r="F344" s="173" t="s">
        <v>235</v>
      </c>
      <c r="H344" s="174">
        <v>0.78800000000000003</v>
      </c>
      <c r="L344" s="33"/>
      <c r="M344" s="149"/>
      <c r="T344" s="54"/>
      <c r="AU344" s="18" t="s">
        <v>85</v>
      </c>
    </row>
    <row r="345" spans="2:65" s="1" customFormat="1" ht="16.5" customHeight="1">
      <c r="B345" s="33"/>
      <c r="C345" s="133" t="s">
        <v>462</v>
      </c>
      <c r="D345" s="133" t="s">
        <v>220</v>
      </c>
      <c r="E345" s="134" t="s">
        <v>737</v>
      </c>
      <c r="F345" s="135" t="s">
        <v>738</v>
      </c>
      <c r="G345" s="136" t="s">
        <v>157</v>
      </c>
      <c r="H345" s="137">
        <v>40.75</v>
      </c>
      <c r="I345" s="138"/>
      <c r="J345" s="139">
        <f>ROUND(I345*H345,2)</f>
        <v>0</v>
      </c>
      <c r="K345" s="135" t="s">
        <v>19</v>
      </c>
      <c r="L345" s="33"/>
      <c r="M345" s="140" t="s">
        <v>19</v>
      </c>
      <c r="N345" s="141" t="s">
        <v>46</v>
      </c>
      <c r="P345" s="142">
        <f>O345*H345</f>
        <v>0</v>
      </c>
      <c r="Q345" s="142">
        <v>3.739E-2</v>
      </c>
      <c r="R345" s="142">
        <f>Q345*H345</f>
        <v>1.5236425</v>
      </c>
      <c r="S345" s="142">
        <v>0</v>
      </c>
      <c r="T345" s="143">
        <f>S345*H345</f>
        <v>0</v>
      </c>
      <c r="AR345" s="144" t="s">
        <v>224</v>
      </c>
      <c r="AT345" s="144" t="s">
        <v>220</v>
      </c>
      <c r="AU345" s="144" t="s">
        <v>85</v>
      </c>
      <c r="AY345" s="18" t="s">
        <v>218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8" t="s">
        <v>83</v>
      </c>
      <c r="BK345" s="145">
        <f>ROUND(I345*H345,2)</f>
        <v>0</v>
      </c>
      <c r="BL345" s="18" t="s">
        <v>224</v>
      </c>
      <c r="BM345" s="144" t="s">
        <v>739</v>
      </c>
    </row>
    <row r="346" spans="2:65" s="1" customFormat="1" ht="19.5">
      <c r="B346" s="33"/>
      <c r="D346" s="146" t="s">
        <v>226</v>
      </c>
      <c r="F346" s="147" t="s">
        <v>740</v>
      </c>
      <c r="I346" s="148"/>
      <c r="L346" s="33"/>
      <c r="M346" s="149"/>
      <c r="T346" s="54"/>
      <c r="AT346" s="18" t="s">
        <v>226</v>
      </c>
      <c r="AU346" s="18" t="s">
        <v>85</v>
      </c>
    </row>
    <row r="347" spans="2:65" s="1" customFormat="1" ht="29.25">
      <c r="B347" s="33"/>
      <c r="D347" s="146" t="s">
        <v>276</v>
      </c>
      <c r="F347" s="175" t="s">
        <v>741</v>
      </c>
      <c r="I347" s="148"/>
      <c r="L347" s="33"/>
      <c r="M347" s="149"/>
      <c r="T347" s="54"/>
      <c r="AT347" s="18" t="s">
        <v>276</v>
      </c>
      <c r="AU347" s="18" t="s">
        <v>85</v>
      </c>
    </row>
    <row r="348" spans="2:65" s="12" customFormat="1" ht="11.25">
      <c r="B348" s="152"/>
      <c r="D348" s="146" t="s">
        <v>230</v>
      </c>
      <c r="E348" s="153" t="s">
        <v>19</v>
      </c>
      <c r="F348" s="154" t="s">
        <v>612</v>
      </c>
      <c r="H348" s="153" t="s">
        <v>19</v>
      </c>
      <c r="I348" s="155"/>
      <c r="L348" s="152"/>
      <c r="M348" s="156"/>
      <c r="T348" s="157"/>
      <c r="AT348" s="153" t="s">
        <v>230</v>
      </c>
      <c r="AU348" s="153" t="s">
        <v>85</v>
      </c>
      <c r="AV348" s="12" t="s">
        <v>83</v>
      </c>
      <c r="AW348" s="12" t="s">
        <v>36</v>
      </c>
      <c r="AX348" s="12" t="s">
        <v>75</v>
      </c>
      <c r="AY348" s="153" t="s">
        <v>218</v>
      </c>
    </row>
    <row r="349" spans="2:65" s="13" customFormat="1" ht="11.25">
      <c r="B349" s="158"/>
      <c r="D349" s="146" t="s">
        <v>230</v>
      </c>
      <c r="E349" s="159" t="s">
        <v>19</v>
      </c>
      <c r="F349" s="160" t="s">
        <v>742</v>
      </c>
      <c r="H349" s="161">
        <v>22.75</v>
      </c>
      <c r="I349" s="162"/>
      <c r="L349" s="158"/>
      <c r="M349" s="163"/>
      <c r="T349" s="164"/>
      <c r="AT349" s="159" t="s">
        <v>230</v>
      </c>
      <c r="AU349" s="159" t="s">
        <v>85</v>
      </c>
      <c r="AV349" s="13" t="s">
        <v>85</v>
      </c>
      <c r="AW349" s="13" t="s">
        <v>36</v>
      </c>
      <c r="AX349" s="13" t="s">
        <v>75</v>
      </c>
      <c r="AY349" s="159" t="s">
        <v>218</v>
      </c>
    </row>
    <row r="350" spans="2:65" s="13" customFormat="1" ht="11.25">
      <c r="B350" s="158"/>
      <c r="D350" s="146" t="s">
        <v>230</v>
      </c>
      <c r="E350" s="159" t="s">
        <v>19</v>
      </c>
      <c r="F350" s="160" t="s">
        <v>743</v>
      </c>
      <c r="H350" s="161">
        <v>18</v>
      </c>
      <c r="I350" s="162"/>
      <c r="L350" s="158"/>
      <c r="M350" s="163"/>
      <c r="T350" s="164"/>
      <c r="AT350" s="159" t="s">
        <v>230</v>
      </c>
      <c r="AU350" s="159" t="s">
        <v>85</v>
      </c>
      <c r="AV350" s="13" t="s">
        <v>85</v>
      </c>
      <c r="AW350" s="13" t="s">
        <v>36</v>
      </c>
      <c r="AX350" s="13" t="s">
        <v>75</v>
      </c>
      <c r="AY350" s="159" t="s">
        <v>218</v>
      </c>
    </row>
    <row r="351" spans="2:65" s="14" customFormat="1" ht="11.25">
      <c r="B351" s="165"/>
      <c r="D351" s="146" t="s">
        <v>230</v>
      </c>
      <c r="E351" s="166" t="s">
        <v>19</v>
      </c>
      <c r="F351" s="167" t="s">
        <v>235</v>
      </c>
      <c r="H351" s="168">
        <v>40.75</v>
      </c>
      <c r="I351" s="169"/>
      <c r="L351" s="165"/>
      <c r="M351" s="170"/>
      <c r="T351" s="171"/>
      <c r="AT351" s="166" t="s">
        <v>230</v>
      </c>
      <c r="AU351" s="166" t="s">
        <v>85</v>
      </c>
      <c r="AV351" s="14" t="s">
        <v>224</v>
      </c>
      <c r="AW351" s="14" t="s">
        <v>36</v>
      </c>
      <c r="AX351" s="14" t="s">
        <v>83</v>
      </c>
      <c r="AY351" s="166" t="s">
        <v>218</v>
      </c>
    </row>
    <row r="352" spans="2:65" s="1" customFormat="1" ht="16.5" customHeight="1">
      <c r="B352" s="33"/>
      <c r="C352" s="186" t="s">
        <v>468</v>
      </c>
      <c r="D352" s="186" t="s">
        <v>638</v>
      </c>
      <c r="E352" s="187" t="s">
        <v>744</v>
      </c>
      <c r="F352" s="188" t="s">
        <v>745</v>
      </c>
      <c r="G352" s="189" t="s">
        <v>157</v>
      </c>
      <c r="H352" s="190">
        <v>40.75</v>
      </c>
      <c r="I352" s="191"/>
      <c r="J352" s="192">
        <f>ROUND(I352*H352,2)</f>
        <v>0</v>
      </c>
      <c r="K352" s="188" t="s">
        <v>19</v>
      </c>
      <c r="L352" s="193"/>
      <c r="M352" s="194" t="s">
        <v>19</v>
      </c>
      <c r="N352" s="195" t="s">
        <v>46</v>
      </c>
      <c r="P352" s="142">
        <f>O352*H352</f>
        <v>0</v>
      </c>
      <c r="Q352" s="142">
        <v>2.8799999999999999E-2</v>
      </c>
      <c r="R352" s="142">
        <f>Q352*H352</f>
        <v>1.1736</v>
      </c>
      <c r="S352" s="142">
        <v>0</v>
      </c>
      <c r="T352" s="143">
        <f>S352*H352</f>
        <v>0</v>
      </c>
      <c r="AR352" s="144" t="s">
        <v>301</v>
      </c>
      <c r="AT352" s="144" t="s">
        <v>638</v>
      </c>
      <c r="AU352" s="144" t="s">
        <v>85</v>
      </c>
      <c r="AY352" s="18" t="s">
        <v>218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8" t="s">
        <v>83</v>
      </c>
      <c r="BK352" s="145">
        <f>ROUND(I352*H352,2)</f>
        <v>0</v>
      </c>
      <c r="BL352" s="18" t="s">
        <v>224</v>
      </c>
      <c r="BM352" s="144" t="s">
        <v>746</v>
      </c>
    </row>
    <row r="353" spans="2:65" s="12" customFormat="1" ht="11.25">
      <c r="B353" s="152"/>
      <c r="D353" s="146" t="s">
        <v>230</v>
      </c>
      <c r="E353" s="153" t="s">
        <v>19</v>
      </c>
      <c r="F353" s="154" t="s">
        <v>612</v>
      </c>
      <c r="H353" s="153" t="s">
        <v>19</v>
      </c>
      <c r="I353" s="155"/>
      <c r="L353" s="152"/>
      <c r="M353" s="156"/>
      <c r="T353" s="157"/>
      <c r="AT353" s="153" t="s">
        <v>230</v>
      </c>
      <c r="AU353" s="153" t="s">
        <v>85</v>
      </c>
      <c r="AV353" s="12" t="s">
        <v>83</v>
      </c>
      <c r="AW353" s="12" t="s">
        <v>36</v>
      </c>
      <c r="AX353" s="12" t="s">
        <v>75</v>
      </c>
      <c r="AY353" s="153" t="s">
        <v>218</v>
      </c>
    </row>
    <row r="354" spans="2:65" s="13" customFormat="1" ht="11.25">
      <c r="B354" s="158"/>
      <c r="D354" s="146" t="s">
        <v>230</v>
      </c>
      <c r="E354" s="159" t="s">
        <v>19</v>
      </c>
      <c r="F354" s="160" t="s">
        <v>742</v>
      </c>
      <c r="H354" s="161">
        <v>22.75</v>
      </c>
      <c r="I354" s="162"/>
      <c r="L354" s="158"/>
      <c r="M354" s="163"/>
      <c r="T354" s="164"/>
      <c r="AT354" s="159" t="s">
        <v>230</v>
      </c>
      <c r="AU354" s="159" t="s">
        <v>85</v>
      </c>
      <c r="AV354" s="13" t="s">
        <v>85</v>
      </c>
      <c r="AW354" s="13" t="s">
        <v>36</v>
      </c>
      <c r="AX354" s="13" t="s">
        <v>75</v>
      </c>
      <c r="AY354" s="159" t="s">
        <v>218</v>
      </c>
    </row>
    <row r="355" spans="2:65" s="13" customFormat="1" ht="11.25">
      <c r="B355" s="158"/>
      <c r="D355" s="146" t="s">
        <v>230</v>
      </c>
      <c r="E355" s="159" t="s">
        <v>19</v>
      </c>
      <c r="F355" s="160" t="s">
        <v>743</v>
      </c>
      <c r="H355" s="161">
        <v>18</v>
      </c>
      <c r="I355" s="162"/>
      <c r="L355" s="158"/>
      <c r="M355" s="163"/>
      <c r="T355" s="164"/>
      <c r="AT355" s="159" t="s">
        <v>230</v>
      </c>
      <c r="AU355" s="159" t="s">
        <v>85</v>
      </c>
      <c r="AV355" s="13" t="s">
        <v>85</v>
      </c>
      <c r="AW355" s="13" t="s">
        <v>36</v>
      </c>
      <c r="AX355" s="13" t="s">
        <v>75</v>
      </c>
      <c r="AY355" s="159" t="s">
        <v>218</v>
      </c>
    </row>
    <row r="356" spans="2:65" s="14" customFormat="1" ht="11.25">
      <c r="B356" s="165"/>
      <c r="D356" s="146" t="s">
        <v>230</v>
      </c>
      <c r="E356" s="166" t="s">
        <v>533</v>
      </c>
      <c r="F356" s="167" t="s">
        <v>235</v>
      </c>
      <c r="H356" s="168">
        <v>40.75</v>
      </c>
      <c r="I356" s="169"/>
      <c r="L356" s="165"/>
      <c r="M356" s="170"/>
      <c r="T356" s="171"/>
      <c r="AT356" s="166" t="s">
        <v>230</v>
      </c>
      <c r="AU356" s="166" t="s">
        <v>85</v>
      </c>
      <c r="AV356" s="14" t="s">
        <v>224</v>
      </c>
      <c r="AW356" s="14" t="s">
        <v>36</v>
      </c>
      <c r="AX356" s="14" t="s">
        <v>83</v>
      </c>
      <c r="AY356" s="166" t="s">
        <v>218</v>
      </c>
    </row>
    <row r="357" spans="2:65" s="1" customFormat="1" ht="16.5" customHeight="1">
      <c r="B357" s="33"/>
      <c r="C357" s="133" t="s">
        <v>475</v>
      </c>
      <c r="D357" s="133" t="s">
        <v>220</v>
      </c>
      <c r="E357" s="134" t="s">
        <v>747</v>
      </c>
      <c r="F357" s="135" t="s">
        <v>748</v>
      </c>
      <c r="G357" s="136" t="s">
        <v>157</v>
      </c>
      <c r="H357" s="137">
        <v>26.25</v>
      </c>
      <c r="I357" s="138"/>
      <c r="J357" s="139">
        <f>ROUND(I357*H357,2)</f>
        <v>0</v>
      </c>
      <c r="K357" s="135" t="s">
        <v>19</v>
      </c>
      <c r="L357" s="33"/>
      <c r="M357" s="140" t="s">
        <v>19</v>
      </c>
      <c r="N357" s="141" t="s">
        <v>46</v>
      </c>
      <c r="P357" s="142">
        <f>O357*H357</f>
        <v>0</v>
      </c>
      <c r="Q357" s="142">
        <v>3.739E-2</v>
      </c>
      <c r="R357" s="142">
        <f>Q357*H357</f>
        <v>0.98148749999999996</v>
      </c>
      <c r="S357" s="142">
        <v>0</v>
      </c>
      <c r="T357" s="143">
        <f>S357*H357</f>
        <v>0</v>
      </c>
      <c r="AR357" s="144" t="s">
        <v>224</v>
      </c>
      <c r="AT357" s="144" t="s">
        <v>220</v>
      </c>
      <c r="AU357" s="144" t="s">
        <v>85</v>
      </c>
      <c r="AY357" s="18" t="s">
        <v>218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8" t="s">
        <v>83</v>
      </c>
      <c r="BK357" s="145">
        <f>ROUND(I357*H357,2)</f>
        <v>0</v>
      </c>
      <c r="BL357" s="18" t="s">
        <v>224</v>
      </c>
      <c r="BM357" s="144" t="s">
        <v>749</v>
      </c>
    </row>
    <row r="358" spans="2:65" s="1" customFormat="1" ht="19.5">
      <c r="B358" s="33"/>
      <c r="D358" s="146" t="s">
        <v>226</v>
      </c>
      <c r="F358" s="147" t="s">
        <v>750</v>
      </c>
      <c r="I358" s="148"/>
      <c r="L358" s="33"/>
      <c r="M358" s="149"/>
      <c r="T358" s="54"/>
      <c r="AT358" s="18" t="s">
        <v>226</v>
      </c>
      <c r="AU358" s="18" t="s">
        <v>85</v>
      </c>
    </row>
    <row r="359" spans="2:65" s="1" customFormat="1" ht="29.25">
      <c r="B359" s="33"/>
      <c r="D359" s="146" t="s">
        <v>276</v>
      </c>
      <c r="F359" s="175" t="s">
        <v>741</v>
      </c>
      <c r="I359" s="148"/>
      <c r="L359" s="33"/>
      <c r="M359" s="149"/>
      <c r="T359" s="54"/>
      <c r="AT359" s="18" t="s">
        <v>276</v>
      </c>
      <c r="AU359" s="18" t="s">
        <v>85</v>
      </c>
    </row>
    <row r="360" spans="2:65" s="12" customFormat="1" ht="11.25">
      <c r="B360" s="152"/>
      <c r="D360" s="146" t="s">
        <v>230</v>
      </c>
      <c r="E360" s="153" t="s">
        <v>19</v>
      </c>
      <c r="F360" s="154" t="s">
        <v>612</v>
      </c>
      <c r="H360" s="153" t="s">
        <v>19</v>
      </c>
      <c r="I360" s="155"/>
      <c r="L360" s="152"/>
      <c r="M360" s="156"/>
      <c r="T360" s="157"/>
      <c r="AT360" s="153" t="s">
        <v>230</v>
      </c>
      <c r="AU360" s="153" t="s">
        <v>85</v>
      </c>
      <c r="AV360" s="12" t="s">
        <v>83</v>
      </c>
      <c r="AW360" s="12" t="s">
        <v>36</v>
      </c>
      <c r="AX360" s="12" t="s">
        <v>75</v>
      </c>
      <c r="AY360" s="153" t="s">
        <v>218</v>
      </c>
    </row>
    <row r="361" spans="2:65" s="13" customFormat="1" ht="11.25">
      <c r="B361" s="158"/>
      <c r="D361" s="146" t="s">
        <v>230</v>
      </c>
      <c r="E361" s="159" t="s">
        <v>19</v>
      </c>
      <c r="F361" s="160" t="s">
        <v>751</v>
      </c>
      <c r="H361" s="161">
        <v>26.25</v>
      </c>
      <c r="I361" s="162"/>
      <c r="L361" s="158"/>
      <c r="M361" s="163"/>
      <c r="T361" s="164"/>
      <c r="AT361" s="159" t="s">
        <v>230</v>
      </c>
      <c r="AU361" s="159" t="s">
        <v>85</v>
      </c>
      <c r="AV361" s="13" t="s">
        <v>85</v>
      </c>
      <c r="AW361" s="13" t="s">
        <v>36</v>
      </c>
      <c r="AX361" s="13" t="s">
        <v>83</v>
      </c>
      <c r="AY361" s="159" t="s">
        <v>218</v>
      </c>
    </row>
    <row r="362" spans="2:65" s="1" customFormat="1" ht="16.5" customHeight="1">
      <c r="B362" s="33"/>
      <c r="C362" s="186" t="s">
        <v>487</v>
      </c>
      <c r="D362" s="186" t="s">
        <v>638</v>
      </c>
      <c r="E362" s="187" t="s">
        <v>752</v>
      </c>
      <c r="F362" s="188" t="s">
        <v>753</v>
      </c>
      <c r="G362" s="189" t="s">
        <v>157</v>
      </c>
      <c r="H362" s="190">
        <v>26.25</v>
      </c>
      <c r="I362" s="191"/>
      <c r="J362" s="192">
        <f>ROUND(I362*H362,2)</f>
        <v>0</v>
      </c>
      <c r="K362" s="188" t="s">
        <v>19</v>
      </c>
      <c r="L362" s="193"/>
      <c r="M362" s="194" t="s">
        <v>19</v>
      </c>
      <c r="N362" s="195" t="s">
        <v>46</v>
      </c>
      <c r="P362" s="142">
        <f>O362*H362</f>
        <v>0</v>
      </c>
      <c r="Q362" s="142">
        <v>2.8799999999999999E-2</v>
      </c>
      <c r="R362" s="142">
        <f>Q362*H362</f>
        <v>0.75600000000000001</v>
      </c>
      <c r="S362" s="142">
        <v>0</v>
      </c>
      <c r="T362" s="143">
        <f>S362*H362</f>
        <v>0</v>
      </c>
      <c r="AR362" s="144" t="s">
        <v>301</v>
      </c>
      <c r="AT362" s="144" t="s">
        <v>638</v>
      </c>
      <c r="AU362" s="144" t="s">
        <v>85</v>
      </c>
      <c r="AY362" s="18" t="s">
        <v>218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8" t="s">
        <v>83</v>
      </c>
      <c r="BK362" s="145">
        <f>ROUND(I362*H362,2)</f>
        <v>0</v>
      </c>
      <c r="BL362" s="18" t="s">
        <v>224</v>
      </c>
      <c r="BM362" s="144" t="s">
        <v>754</v>
      </c>
    </row>
    <row r="363" spans="2:65" s="12" customFormat="1" ht="11.25">
      <c r="B363" s="152"/>
      <c r="D363" s="146" t="s">
        <v>230</v>
      </c>
      <c r="E363" s="153" t="s">
        <v>19</v>
      </c>
      <c r="F363" s="154" t="s">
        <v>612</v>
      </c>
      <c r="H363" s="153" t="s">
        <v>19</v>
      </c>
      <c r="I363" s="155"/>
      <c r="L363" s="152"/>
      <c r="M363" s="156"/>
      <c r="T363" s="157"/>
      <c r="AT363" s="153" t="s">
        <v>230</v>
      </c>
      <c r="AU363" s="153" t="s">
        <v>85</v>
      </c>
      <c r="AV363" s="12" t="s">
        <v>83</v>
      </c>
      <c r="AW363" s="12" t="s">
        <v>36</v>
      </c>
      <c r="AX363" s="12" t="s">
        <v>75</v>
      </c>
      <c r="AY363" s="153" t="s">
        <v>218</v>
      </c>
    </row>
    <row r="364" spans="2:65" s="13" customFormat="1" ht="11.25">
      <c r="B364" s="158"/>
      <c r="D364" s="146" t="s">
        <v>230</v>
      </c>
      <c r="E364" s="159" t="s">
        <v>19</v>
      </c>
      <c r="F364" s="160" t="s">
        <v>751</v>
      </c>
      <c r="H364" s="161">
        <v>26.25</v>
      </c>
      <c r="I364" s="162"/>
      <c r="L364" s="158"/>
      <c r="M364" s="163"/>
      <c r="T364" s="164"/>
      <c r="AT364" s="159" t="s">
        <v>230</v>
      </c>
      <c r="AU364" s="159" t="s">
        <v>85</v>
      </c>
      <c r="AV364" s="13" t="s">
        <v>85</v>
      </c>
      <c r="AW364" s="13" t="s">
        <v>36</v>
      </c>
      <c r="AX364" s="13" t="s">
        <v>83</v>
      </c>
      <c r="AY364" s="159" t="s">
        <v>218</v>
      </c>
    </row>
    <row r="365" spans="2:65" s="1" customFormat="1" ht="16.5" customHeight="1">
      <c r="B365" s="33"/>
      <c r="C365" s="133" t="s">
        <v>498</v>
      </c>
      <c r="D365" s="133" t="s">
        <v>220</v>
      </c>
      <c r="E365" s="134" t="s">
        <v>755</v>
      </c>
      <c r="F365" s="135" t="s">
        <v>756</v>
      </c>
      <c r="G365" s="136" t="s">
        <v>181</v>
      </c>
      <c r="H365" s="137">
        <v>10.096</v>
      </c>
      <c r="I365" s="138"/>
      <c r="J365" s="139">
        <f>ROUND(I365*H365,2)</f>
        <v>0</v>
      </c>
      <c r="K365" s="135" t="s">
        <v>223</v>
      </c>
      <c r="L365" s="33"/>
      <c r="M365" s="140" t="s">
        <v>19</v>
      </c>
      <c r="N365" s="141" t="s">
        <v>46</v>
      </c>
      <c r="P365" s="142">
        <f>O365*H365</f>
        <v>0</v>
      </c>
      <c r="Q365" s="142">
        <v>9.9510000000000001E-2</v>
      </c>
      <c r="R365" s="142">
        <f>Q365*H365</f>
        <v>1.00465296</v>
      </c>
      <c r="S365" s="142">
        <v>0</v>
      </c>
      <c r="T365" s="143">
        <f>S365*H365</f>
        <v>0</v>
      </c>
      <c r="AR365" s="144" t="s">
        <v>224</v>
      </c>
      <c r="AT365" s="144" t="s">
        <v>220</v>
      </c>
      <c r="AU365" s="144" t="s">
        <v>85</v>
      </c>
      <c r="AY365" s="18" t="s">
        <v>218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8" t="s">
        <v>83</v>
      </c>
      <c r="BK365" s="145">
        <f>ROUND(I365*H365,2)</f>
        <v>0</v>
      </c>
      <c r="BL365" s="18" t="s">
        <v>224</v>
      </c>
      <c r="BM365" s="144" t="s">
        <v>757</v>
      </c>
    </row>
    <row r="366" spans="2:65" s="1" customFormat="1" ht="11.25">
      <c r="B366" s="33"/>
      <c r="D366" s="146" t="s">
        <v>226</v>
      </c>
      <c r="F366" s="147" t="s">
        <v>758</v>
      </c>
      <c r="I366" s="148"/>
      <c r="L366" s="33"/>
      <c r="M366" s="149"/>
      <c r="T366" s="54"/>
      <c r="AT366" s="18" t="s">
        <v>226</v>
      </c>
      <c r="AU366" s="18" t="s">
        <v>85</v>
      </c>
    </row>
    <row r="367" spans="2:65" s="1" customFormat="1" ht="11.25">
      <c r="B367" s="33"/>
      <c r="D367" s="150" t="s">
        <v>228</v>
      </c>
      <c r="F367" s="151" t="s">
        <v>759</v>
      </c>
      <c r="I367" s="148"/>
      <c r="L367" s="33"/>
      <c r="M367" s="149"/>
      <c r="T367" s="54"/>
      <c r="AT367" s="18" t="s">
        <v>228</v>
      </c>
      <c r="AU367" s="18" t="s">
        <v>85</v>
      </c>
    </row>
    <row r="368" spans="2:65" s="12" customFormat="1" ht="11.25">
      <c r="B368" s="152"/>
      <c r="D368" s="146" t="s">
        <v>230</v>
      </c>
      <c r="E368" s="153" t="s">
        <v>19</v>
      </c>
      <c r="F368" s="154" t="s">
        <v>760</v>
      </c>
      <c r="H368" s="153" t="s">
        <v>19</v>
      </c>
      <c r="I368" s="155"/>
      <c r="L368" s="152"/>
      <c r="M368" s="156"/>
      <c r="T368" s="157"/>
      <c r="AT368" s="153" t="s">
        <v>230</v>
      </c>
      <c r="AU368" s="153" t="s">
        <v>85</v>
      </c>
      <c r="AV368" s="12" t="s">
        <v>83</v>
      </c>
      <c r="AW368" s="12" t="s">
        <v>36</v>
      </c>
      <c r="AX368" s="12" t="s">
        <v>75</v>
      </c>
      <c r="AY368" s="153" t="s">
        <v>218</v>
      </c>
    </row>
    <row r="369" spans="2:51" s="13" customFormat="1" ht="11.25">
      <c r="B369" s="158"/>
      <c r="D369" s="146" t="s">
        <v>230</v>
      </c>
      <c r="E369" s="159" t="s">
        <v>19</v>
      </c>
      <c r="F369" s="160" t="s">
        <v>559</v>
      </c>
      <c r="H369" s="161">
        <v>7.4450000000000003</v>
      </c>
      <c r="I369" s="162"/>
      <c r="L369" s="158"/>
      <c r="M369" s="163"/>
      <c r="T369" s="164"/>
      <c r="AT369" s="159" t="s">
        <v>230</v>
      </c>
      <c r="AU369" s="159" t="s">
        <v>85</v>
      </c>
      <c r="AV369" s="13" t="s">
        <v>85</v>
      </c>
      <c r="AW369" s="13" t="s">
        <v>36</v>
      </c>
      <c r="AX369" s="13" t="s">
        <v>75</v>
      </c>
      <c r="AY369" s="159" t="s">
        <v>218</v>
      </c>
    </row>
    <row r="370" spans="2:51" s="13" customFormat="1" ht="11.25">
      <c r="B370" s="158"/>
      <c r="D370" s="146" t="s">
        <v>230</v>
      </c>
      <c r="E370" s="159" t="s">
        <v>19</v>
      </c>
      <c r="F370" s="160" t="s">
        <v>540</v>
      </c>
      <c r="H370" s="161">
        <v>2.6509999999999998</v>
      </c>
      <c r="I370" s="162"/>
      <c r="L370" s="158"/>
      <c r="M370" s="163"/>
      <c r="T370" s="164"/>
      <c r="AT370" s="159" t="s">
        <v>230</v>
      </c>
      <c r="AU370" s="159" t="s">
        <v>85</v>
      </c>
      <c r="AV370" s="13" t="s">
        <v>85</v>
      </c>
      <c r="AW370" s="13" t="s">
        <v>36</v>
      </c>
      <c r="AX370" s="13" t="s">
        <v>75</v>
      </c>
      <c r="AY370" s="159" t="s">
        <v>218</v>
      </c>
    </row>
    <row r="371" spans="2:51" s="14" customFormat="1" ht="11.25">
      <c r="B371" s="165"/>
      <c r="D371" s="146" t="s">
        <v>230</v>
      </c>
      <c r="E371" s="166" t="s">
        <v>19</v>
      </c>
      <c r="F371" s="167" t="s">
        <v>235</v>
      </c>
      <c r="H371" s="168">
        <v>10.096</v>
      </c>
      <c r="I371" s="169"/>
      <c r="L371" s="165"/>
      <c r="M371" s="170"/>
      <c r="T371" s="171"/>
      <c r="AT371" s="166" t="s">
        <v>230</v>
      </c>
      <c r="AU371" s="166" t="s">
        <v>85</v>
      </c>
      <c r="AV371" s="14" t="s">
        <v>224</v>
      </c>
      <c r="AW371" s="14" t="s">
        <v>36</v>
      </c>
      <c r="AX371" s="14" t="s">
        <v>83</v>
      </c>
      <c r="AY371" s="166" t="s">
        <v>218</v>
      </c>
    </row>
    <row r="372" spans="2:51" s="1" customFormat="1" ht="11.25">
      <c r="B372" s="33"/>
      <c r="D372" s="146" t="s">
        <v>247</v>
      </c>
      <c r="F372" s="172" t="s">
        <v>761</v>
      </c>
      <c r="L372" s="33"/>
      <c r="M372" s="149"/>
      <c r="T372" s="54"/>
      <c r="AU372" s="18" t="s">
        <v>85</v>
      </c>
    </row>
    <row r="373" spans="2:51" s="1" customFormat="1" ht="11.25">
      <c r="B373" s="33"/>
      <c r="D373" s="146" t="s">
        <v>247</v>
      </c>
      <c r="F373" s="173" t="s">
        <v>593</v>
      </c>
      <c r="H373" s="174">
        <v>0</v>
      </c>
      <c r="L373" s="33"/>
      <c r="M373" s="149"/>
      <c r="T373" s="54"/>
      <c r="AU373" s="18" t="s">
        <v>85</v>
      </c>
    </row>
    <row r="374" spans="2:51" s="1" customFormat="1" ht="11.25">
      <c r="B374" s="33"/>
      <c r="D374" s="146" t="s">
        <v>247</v>
      </c>
      <c r="F374" s="173" t="s">
        <v>762</v>
      </c>
      <c r="H374" s="174">
        <v>0</v>
      </c>
      <c r="L374" s="33"/>
      <c r="M374" s="149"/>
      <c r="T374" s="54"/>
      <c r="AU374" s="18" t="s">
        <v>85</v>
      </c>
    </row>
    <row r="375" spans="2:51" s="1" customFormat="1" ht="11.25">
      <c r="B375" s="33"/>
      <c r="D375" s="146" t="s">
        <v>247</v>
      </c>
      <c r="F375" s="173" t="s">
        <v>763</v>
      </c>
      <c r="H375" s="174">
        <v>2.7429999999999999</v>
      </c>
      <c r="L375" s="33"/>
      <c r="M375" s="149"/>
      <c r="T375" s="54"/>
      <c r="AU375" s="18" t="s">
        <v>85</v>
      </c>
    </row>
    <row r="376" spans="2:51" s="1" customFormat="1" ht="11.25">
      <c r="B376" s="33"/>
      <c r="D376" s="146" t="s">
        <v>247</v>
      </c>
      <c r="F376" s="173" t="s">
        <v>764</v>
      </c>
      <c r="H376" s="174">
        <v>2.8250000000000002</v>
      </c>
      <c r="L376" s="33"/>
      <c r="M376" s="149"/>
      <c r="T376" s="54"/>
      <c r="AU376" s="18" t="s">
        <v>85</v>
      </c>
    </row>
    <row r="377" spans="2:51" s="1" customFormat="1" ht="11.25">
      <c r="B377" s="33"/>
      <c r="D377" s="146" t="s">
        <v>247</v>
      </c>
      <c r="F377" s="173" t="s">
        <v>765</v>
      </c>
      <c r="H377" s="174">
        <v>0.45400000000000001</v>
      </c>
      <c r="L377" s="33"/>
      <c r="M377" s="149"/>
      <c r="T377" s="54"/>
      <c r="AU377" s="18" t="s">
        <v>85</v>
      </c>
    </row>
    <row r="378" spans="2:51" s="1" customFormat="1" ht="11.25">
      <c r="B378" s="33"/>
      <c r="D378" s="146" t="s">
        <v>247</v>
      </c>
      <c r="F378" s="173" t="s">
        <v>766</v>
      </c>
      <c r="H378" s="174">
        <v>0</v>
      </c>
      <c r="L378" s="33"/>
      <c r="M378" s="149"/>
      <c r="T378" s="54"/>
      <c r="AU378" s="18" t="s">
        <v>85</v>
      </c>
    </row>
    <row r="379" spans="2:51" s="1" customFormat="1" ht="11.25">
      <c r="B379" s="33"/>
      <c r="D379" s="146" t="s">
        <v>247</v>
      </c>
      <c r="F379" s="173" t="s">
        <v>767</v>
      </c>
      <c r="H379" s="174">
        <v>1.423</v>
      </c>
      <c r="L379" s="33"/>
      <c r="M379" s="149"/>
      <c r="T379" s="54"/>
      <c r="AU379" s="18" t="s">
        <v>85</v>
      </c>
    </row>
    <row r="380" spans="2:51" s="1" customFormat="1" ht="11.25">
      <c r="B380" s="33"/>
      <c r="D380" s="146" t="s">
        <v>247</v>
      </c>
      <c r="F380" s="173" t="s">
        <v>235</v>
      </c>
      <c r="H380" s="174">
        <v>7.4450000000000003</v>
      </c>
      <c r="L380" s="33"/>
      <c r="M380" s="149"/>
      <c r="T380" s="54"/>
      <c r="AU380" s="18" t="s">
        <v>85</v>
      </c>
    </row>
    <row r="381" spans="2:51" s="1" customFormat="1" ht="11.25">
      <c r="B381" s="33"/>
      <c r="D381" s="146" t="s">
        <v>247</v>
      </c>
      <c r="F381" s="172" t="s">
        <v>768</v>
      </c>
      <c r="L381" s="33"/>
      <c r="M381" s="149"/>
      <c r="T381" s="54"/>
      <c r="AU381" s="18" t="s">
        <v>85</v>
      </c>
    </row>
    <row r="382" spans="2:51" s="1" customFormat="1" ht="11.25">
      <c r="B382" s="33"/>
      <c r="D382" s="146" t="s">
        <v>247</v>
      </c>
      <c r="F382" s="173" t="s">
        <v>769</v>
      </c>
      <c r="H382" s="174">
        <v>2.6509999999999998</v>
      </c>
      <c r="L382" s="33"/>
      <c r="M382" s="149"/>
      <c r="T382" s="54"/>
      <c r="AU382" s="18" t="s">
        <v>85</v>
      </c>
    </row>
    <row r="383" spans="2:51" s="1" customFormat="1" ht="11.25">
      <c r="B383" s="33"/>
      <c r="D383" s="146" t="s">
        <v>247</v>
      </c>
      <c r="F383" s="196" t="s">
        <v>668</v>
      </c>
      <c r="L383" s="33"/>
      <c r="M383" s="149"/>
      <c r="T383" s="54"/>
      <c r="AU383" s="18" t="s">
        <v>85</v>
      </c>
    </row>
    <row r="384" spans="2:51" s="1" customFormat="1" ht="11.25">
      <c r="B384" s="33"/>
      <c r="D384" s="146" t="s">
        <v>247</v>
      </c>
      <c r="F384" s="197" t="s">
        <v>593</v>
      </c>
      <c r="H384" s="174">
        <v>0</v>
      </c>
      <c r="L384" s="33"/>
      <c r="M384" s="149"/>
      <c r="T384" s="54"/>
      <c r="AU384" s="18" t="s">
        <v>85</v>
      </c>
    </row>
    <row r="385" spans="2:47" s="1" customFormat="1" ht="11.25">
      <c r="B385" s="33"/>
      <c r="D385" s="146" t="s">
        <v>247</v>
      </c>
      <c r="F385" s="197" t="s">
        <v>669</v>
      </c>
      <c r="H385" s="174">
        <v>0</v>
      </c>
      <c r="L385" s="33"/>
      <c r="M385" s="149"/>
      <c r="T385" s="54"/>
      <c r="AU385" s="18" t="s">
        <v>85</v>
      </c>
    </row>
    <row r="386" spans="2:47" s="1" customFormat="1" ht="11.25">
      <c r="B386" s="33"/>
      <c r="D386" s="146" t="s">
        <v>247</v>
      </c>
      <c r="F386" s="197" t="s">
        <v>670</v>
      </c>
      <c r="H386" s="174">
        <v>0</v>
      </c>
      <c r="L386" s="33"/>
      <c r="M386" s="149"/>
      <c r="T386" s="54"/>
      <c r="AU386" s="18" t="s">
        <v>85</v>
      </c>
    </row>
    <row r="387" spans="2:47" s="1" customFormat="1" ht="11.25">
      <c r="B387" s="33"/>
      <c r="D387" s="146" t="s">
        <v>247</v>
      </c>
      <c r="F387" s="197" t="s">
        <v>671</v>
      </c>
      <c r="H387" s="174">
        <v>1.0409999999999999</v>
      </c>
      <c r="L387" s="33"/>
      <c r="M387" s="149"/>
      <c r="T387" s="54"/>
      <c r="AU387" s="18" t="s">
        <v>85</v>
      </c>
    </row>
    <row r="388" spans="2:47" s="1" customFormat="1" ht="11.25">
      <c r="B388" s="33"/>
      <c r="D388" s="146" t="s">
        <v>247</v>
      </c>
      <c r="F388" s="197" t="s">
        <v>672</v>
      </c>
      <c r="H388" s="174">
        <v>0</v>
      </c>
      <c r="L388" s="33"/>
      <c r="M388" s="149"/>
      <c r="T388" s="54"/>
      <c r="AU388" s="18" t="s">
        <v>85</v>
      </c>
    </row>
    <row r="389" spans="2:47" s="1" customFormat="1" ht="11.25">
      <c r="B389" s="33"/>
      <c r="D389" s="146" t="s">
        <v>247</v>
      </c>
      <c r="F389" s="197" t="s">
        <v>673</v>
      </c>
      <c r="H389" s="174">
        <v>2.84</v>
      </c>
      <c r="L389" s="33"/>
      <c r="M389" s="149"/>
      <c r="T389" s="54"/>
      <c r="AU389" s="18" t="s">
        <v>85</v>
      </c>
    </row>
    <row r="390" spans="2:47" s="1" customFormat="1" ht="11.25">
      <c r="B390" s="33"/>
      <c r="D390" s="146" t="s">
        <v>247</v>
      </c>
      <c r="F390" s="197" t="s">
        <v>593</v>
      </c>
      <c r="H390" s="174">
        <v>0</v>
      </c>
      <c r="L390" s="33"/>
      <c r="M390" s="149"/>
      <c r="T390" s="54"/>
      <c r="AU390" s="18" t="s">
        <v>85</v>
      </c>
    </row>
    <row r="391" spans="2:47" s="1" customFormat="1" ht="11.25">
      <c r="B391" s="33"/>
      <c r="D391" s="146" t="s">
        <v>247</v>
      </c>
      <c r="F391" s="197" t="s">
        <v>674</v>
      </c>
      <c r="H391" s="174">
        <v>0</v>
      </c>
      <c r="L391" s="33"/>
      <c r="M391" s="149"/>
      <c r="T391" s="54"/>
      <c r="AU391" s="18" t="s">
        <v>85</v>
      </c>
    </row>
    <row r="392" spans="2:47" s="1" customFormat="1" ht="11.25">
      <c r="B392" s="33"/>
      <c r="D392" s="146" t="s">
        <v>247</v>
      </c>
      <c r="F392" s="197" t="s">
        <v>670</v>
      </c>
      <c r="H392" s="174">
        <v>0</v>
      </c>
      <c r="L392" s="33"/>
      <c r="M392" s="149"/>
      <c r="T392" s="54"/>
      <c r="AU392" s="18" t="s">
        <v>85</v>
      </c>
    </row>
    <row r="393" spans="2:47" s="1" customFormat="1" ht="11.25">
      <c r="B393" s="33"/>
      <c r="D393" s="146" t="s">
        <v>247</v>
      </c>
      <c r="F393" s="197" t="s">
        <v>675</v>
      </c>
      <c r="H393" s="174">
        <v>1.024</v>
      </c>
      <c r="L393" s="33"/>
      <c r="M393" s="149"/>
      <c r="T393" s="54"/>
      <c r="AU393" s="18" t="s">
        <v>85</v>
      </c>
    </row>
    <row r="394" spans="2:47" s="1" customFormat="1" ht="11.25">
      <c r="B394" s="33"/>
      <c r="D394" s="146" t="s">
        <v>247</v>
      </c>
      <c r="F394" s="197" t="s">
        <v>672</v>
      </c>
      <c r="H394" s="174">
        <v>0</v>
      </c>
      <c r="L394" s="33"/>
      <c r="M394" s="149"/>
      <c r="T394" s="54"/>
      <c r="AU394" s="18" t="s">
        <v>85</v>
      </c>
    </row>
    <row r="395" spans="2:47" s="1" customFormat="1" ht="11.25">
      <c r="B395" s="33"/>
      <c r="D395" s="146" t="s">
        <v>247</v>
      </c>
      <c r="F395" s="197" t="s">
        <v>676</v>
      </c>
      <c r="H395" s="174">
        <v>2.6880000000000002</v>
      </c>
      <c r="L395" s="33"/>
      <c r="M395" s="149"/>
      <c r="T395" s="54"/>
      <c r="AU395" s="18" t="s">
        <v>85</v>
      </c>
    </row>
    <row r="396" spans="2:47" s="1" customFormat="1" ht="11.25">
      <c r="B396" s="33"/>
      <c r="D396" s="146" t="s">
        <v>247</v>
      </c>
      <c r="F396" s="197" t="s">
        <v>235</v>
      </c>
      <c r="H396" s="174">
        <v>7.593</v>
      </c>
      <c r="L396" s="33"/>
      <c r="M396" s="149"/>
      <c r="T396" s="54"/>
      <c r="AU396" s="18" t="s">
        <v>85</v>
      </c>
    </row>
    <row r="397" spans="2:47" s="1" customFormat="1" ht="11.25">
      <c r="B397" s="33"/>
      <c r="D397" s="146" t="s">
        <v>247</v>
      </c>
      <c r="F397" s="196" t="s">
        <v>677</v>
      </c>
      <c r="L397" s="33"/>
      <c r="M397" s="149"/>
      <c r="T397" s="54"/>
      <c r="AU397" s="18" t="s">
        <v>85</v>
      </c>
    </row>
    <row r="398" spans="2:47" s="1" customFormat="1" ht="11.25">
      <c r="B398" s="33"/>
      <c r="D398" s="146" t="s">
        <v>247</v>
      </c>
      <c r="F398" s="197" t="s">
        <v>612</v>
      </c>
      <c r="H398" s="174">
        <v>0</v>
      </c>
      <c r="L398" s="33"/>
      <c r="M398" s="149"/>
      <c r="T398" s="54"/>
      <c r="AU398" s="18" t="s">
        <v>85</v>
      </c>
    </row>
    <row r="399" spans="2:47" s="1" customFormat="1" ht="11.25">
      <c r="B399" s="33"/>
      <c r="D399" s="146" t="s">
        <v>247</v>
      </c>
      <c r="F399" s="197" t="s">
        <v>678</v>
      </c>
      <c r="H399" s="174">
        <v>0</v>
      </c>
      <c r="L399" s="33"/>
      <c r="M399" s="149"/>
      <c r="T399" s="54"/>
      <c r="AU399" s="18" t="s">
        <v>85</v>
      </c>
    </row>
    <row r="400" spans="2:47" s="1" customFormat="1" ht="11.25">
      <c r="B400" s="33"/>
      <c r="D400" s="146" t="s">
        <v>247</v>
      </c>
      <c r="F400" s="197" t="s">
        <v>679</v>
      </c>
      <c r="H400" s="174">
        <v>1.5740000000000001</v>
      </c>
      <c r="L400" s="33"/>
      <c r="M400" s="149"/>
      <c r="T400" s="54"/>
      <c r="AU400" s="18" t="s">
        <v>85</v>
      </c>
    </row>
    <row r="401" spans="2:65" s="1" customFormat="1" ht="11.25">
      <c r="B401" s="33"/>
      <c r="D401" s="146" t="s">
        <v>247</v>
      </c>
      <c r="F401" s="197" t="s">
        <v>680</v>
      </c>
      <c r="H401" s="174">
        <v>0</v>
      </c>
      <c r="L401" s="33"/>
      <c r="M401" s="149"/>
      <c r="T401" s="54"/>
      <c r="AU401" s="18" t="s">
        <v>85</v>
      </c>
    </row>
    <row r="402" spans="2:65" s="1" customFormat="1" ht="11.25">
      <c r="B402" s="33"/>
      <c r="D402" s="146" t="s">
        <v>247</v>
      </c>
      <c r="F402" s="197" t="s">
        <v>681</v>
      </c>
      <c r="H402" s="174">
        <v>1.0620000000000001</v>
      </c>
      <c r="L402" s="33"/>
      <c r="M402" s="149"/>
      <c r="T402" s="54"/>
      <c r="AU402" s="18" t="s">
        <v>85</v>
      </c>
    </row>
    <row r="403" spans="2:65" s="1" customFormat="1" ht="11.25">
      <c r="B403" s="33"/>
      <c r="D403" s="146" t="s">
        <v>247</v>
      </c>
      <c r="F403" s="197" t="s">
        <v>235</v>
      </c>
      <c r="H403" s="174">
        <v>2.6360000000000001</v>
      </c>
      <c r="L403" s="33"/>
      <c r="M403" s="149"/>
      <c r="T403" s="54"/>
      <c r="AU403" s="18" t="s">
        <v>85</v>
      </c>
    </row>
    <row r="404" spans="2:65" s="1" customFormat="1" ht="16.5" customHeight="1">
      <c r="B404" s="33"/>
      <c r="C404" s="186" t="s">
        <v>504</v>
      </c>
      <c r="D404" s="186" t="s">
        <v>638</v>
      </c>
      <c r="E404" s="187" t="s">
        <v>770</v>
      </c>
      <c r="F404" s="188" t="s">
        <v>771</v>
      </c>
      <c r="G404" s="189" t="s">
        <v>181</v>
      </c>
      <c r="H404" s="190">
        <v>7.4450000000000003</v>
      </c>
      <c r="I404" s="191"/>
      <c r="J404" s="192">
        <f>ROUND(I404*H404,2)</f>
        <v>0</v>
      </c>
      <c r="K404" s="188" t="s">
        <v>19</v>
      </c>
      <c r="L404" s="193"/>
      <c r="M404" s="194" t="s">
        <v>19</v>
      </c>
      <c r="N404" s="195" t="s">
        <v>46</v>
      </c>
      <c r="P404" s="142">
        <f>O404*H404</f>
        <v>0</v>
      </c>
      <c r="Q404" s="142">
        <v>1</v>
      </c>
      <c r="R404" s="142">
        <f>Q404*H404</f>
        <v>7.4450000000000003</v>
      </c>
      <c r="S404" s="142">
        <v>0</v>
      </c>
      <c r="T404" s="143">
        <f>S404*H404</f>
        <v>0</v>
      </c>
      <c r="AR404" s="144" t="s">
        <v>301</v>
      </c>
      <c r="AT404" s="144" t="s">
        <v>638</v>
      </c>
      <c r="AU404" s="144" t="s">
        <v>85</v>
      </c>
      <c r="AY404" s="18" t="s">
        <v>218</v>
      </c>
      <c r="BE404" s="145">
        <f>IF(N404="základní",J404,0)</f>
        <v>0</v>
      </c>
      <c r="BF404" s="145">
        <f>IF(N404="snížená",J404,0)</f>
        <v>0</v>
      </c>
      <c r="BG404" s="145">
        <f>IF(N404="zákl. přenesená",J404,0)</f>
        <v>0</v>
      </c>
      <c r="BH404" s="145">
        <f>IF(N404="sníž. přenesená",J404,0)</f>
        <v>0</v>
      </c>
      <c r="BI404" s="145">
        <f>IF(N404="nulová",J404,0)</f>
        <v>0</v>
      </c>
      <c r="BJ404" s="18" t="s">
        <v>83</v>
      </c>
      <c r="BK404" s="145">
        <f>ROUND(I404*H404,2)</f>
        <v>0</v>
      </c>
      <c r="BL404" s="18" t="s">
        <v>224</v>
      </c>
      <c r="BM404" s="144" t="s">
        <v>772</v>
      </c>
    </row>
    <row r="405" spans="2:65" s="1" customFormat="1" ht="29.25">
      <c r="B405" s="33"/>
      <c r="D405" s="146" t="s">
        <v>226</v>
      </c>
      <c r="F405" s="147" t="s">
        <v>773</v>
      </c>
      <c r="I405" s="148"/>
      <c r="L405" s="33"/>
      <c r="M405" s="149"/>
      <c r="T405" s="54"/>
      <c r="AT405" s="18" t="s">
        <v>226</v>
      </c>
      <c r="AU405" s="18" t="s">
        <v>85</v>
      </c>
    </row>
    <row r="406" spans="2:65" s="12" customFormat="1" ht="11.25">
      <c r="B406" s="152"/>
      <c r="D406" s="146" t="s">
        <v>230</v>
      </c>
      <c r="E406" s="153" t="s">
        <v>19</v>
      </c>
      <c r="F406" s="154" t="s">
        <v>593</v>
      </c>
      <c r="H406" s="153" t="s">
        <v>19</v>
      </c>
      <c r="I406" s="155"/>
      <c r="L406" s="152"/>
      <c r="M406" s="156"/>
      <c r="T406" s="157"/>
      <c r="AT406" s="153" t="s">
        <v>230</v>
      </c>
      <c r="AU406" s="153" t="s">
        <v>85</v>
      </c>
      <c r="AV406" s="12" t="s">
        <v>83</v>
      </c>
      <c r="AW406" s="12" t="s">
        <v>36</v>
      </c>
      <c r="AX406" s="12" t="s">
        <v>75</v>
      </c>
      <c r="AY406" s="153" t="s">
        <v>218</v>
      </c>
    </row>
    <row r="407" spans="2:65" s="12" customFormat="1" ht="11.25">
      <c r="B407" s="152"/>
      <c r="D407" s="146" t="s">
        <v>230</v>
      </c>
      <c r="E407" s="153" t="s">
        <v>19</v>
      </c>
      <c r="F407" s="154" t="s">
        <v>762</v>
      </c>
      <c r="H407" s="153" t="s">
        <v>19</v>
      </c>
      <c r="I407" s="155"/>
      <c r="L407" s="152"/>
      <c r="M407" s="156"/>
      <c r="T407" s="157"/>
      <c r="AT407" s="153" t="s">
        <v>230</v>
      </c>
      <c r="AU407" s="153" t="s">
        <v>85</v>
      </c>
      <c r="AV407" s="12" t="s">
        <v>83</v>
      </c>
      <c r="AW407" s="12" t="s">
        <v>36</v>
      </c>
      <c r="AX407" s="12" t="s">
        <v>75</v>
      </c>
      <c r="AY407" s="153" t="s">
        <v>218</v>
      </c>
    </row>
    <row r="408" spans="2:65" s="13" customFormat="1" ht="11.25">
      <c r="B408" s="158"/>
      <c r="D408" s="146" t="s">
        <v>230</v>
      </c>
      <c r="E408" s="159" t="s">
        <v>19</v>
      </c>
      <c r="F408" s="160" t="s">
        <v>763</v>
      </c>
      <c r="H408" s="161">
        <v>2.7429999999999999</v>
      </c>
      <c r="I408" s="162"/>
      <c r="L408" s="158"/>
      <c r="M408" s="163"/>
      <c r="T408" s="164"/>
      <c r="AT408" s="159" t="s">
        <v>230</v>
      </c>
      <c r="AU408" s="159" t="s">
        <v>85</v>
      </c>
      <c r="AV408" s="13" t="s">
        <v>85</v>
      </c>
      <c r="AW408" s="13" t="s">
        <v>36</v>
      </c>
      <c r="AX408" s="13" t="s">
        <v>75</v>
      </c>
      <c r="AY408" s="159" t="s">
        <v>218</v>
      </c>
    </row>
    <row r="409" spans="2:65" s="13" customFormat="1" ht="11.25">
      <c r="B409" s="158"/>
      <c r="D409" s="146" t="s">
        <v>230</v>
      </c>
      <c r="E409" s="159" t="s">
        <v>19</v>
      </c>
      <c r="F409" s="160" t="s">
        <v>764</v>
      </c>
      <c r="H409" s="161">
        <v>2.8250000000000002</v>
      </c>
      <c r="I409" s="162"/>
      <c r="L409" s="158"/>
      <c r="M409" s="163"/>
      <c r="T409" s="164"/>
      <c r="AT409" s="159" t="s">
        <v>230</v>
      </c>
      <c r="AU409" s="159" t="s">
        <v>85</v>
      </c>
      <c r="AV409" s="13" t="s">
        <v>85</v>
      </c>
      <c r="AW409" s="13" t="s">
        <v>36</v>
      </c>
      <c r="AX409" s="13" t="s">
        <v>75</v>
      </c>
      <c r="AY409" s="159" t="s">
        <v>218</v>
      </c>
    </row>
    <row r="410" spans="2:65" s="13" customFormat="1" ht="11.25">
      <c r="B410" s="158"/>
      <c r="D410" s="146" t="s">
        <v>230</v>
      </c>
      <c r="E410" s="159" t="s">
        <v>19</v>
      </c>
      <c r="F410" s="160" t="s">
        <v>765</v>
      </c>
      <c r="H410" s="161">
        <v>0.45400000000000001</v>
      </c>
      <c r="I410" s="162"/>
      <c r="L410" s="158"/>
      <c r="M410" s="163"/>
      <c r="T410" s="164"/>
      <c r="AT410" s="159" t="s">
        <v>230</v>
      </c>
      <c r="AU410" s="159" t="s">
        <v>85</v>
      </c>
      <c r="AV410" s="13" t="s">
        <v>85</v>
      </c>
      <c r="AW410" s="13" t="s">
        <v>36</v>
      </c>
      <c r="AX410" s="13" t="s">
        <v>75</v>
      </c>
      <c r="AY410" s="159" t="s">
        <v>218</v>
      </c>
    </row>
    <row r="411" spans="2:65" s="12" customFormat="1" ht="11.25">
      <c r="B411" s="152"/>
      <c r="D411" s="146" t="s">
        <v>230</v>
      </c>
      <c r="E411" s="153" t="s">
        <v>19</v>
      </c>
      <c r="F411" s="154" t="s">
        <v>766</v>
      </c>
      <c r="H411" s="153" t="s">
        <v>19</v>
      </c>
      <c r="I411" s="155"/>
      <c r="L411" s="152"/>
      <c r="M411" s="156"/>
      <c r="T411" s="157"/>
      <c r="AT411" s="153" t="s">
        <v>230</v>
      </c>
      <c r="AU411" s="153" t="s">
        <v>85</v>
      </c>
      <c r="AV411" s="12" t="s">
        <v>83</v>
      </c>
      <c r="AW411" s="12" t="s">
        <v>36</v>
      </c>
      <c r="AX411" s="12" t="s">
        <v>75</v>
      </c>
      <c r="AY411" s="153" t="s">
        <v>218</v>
      </c>
    </row>
    <row r="412" spans="2:65" s="13" customFormat="1" ht="11.25">
      <c r="B412" s="158"/>
      <c r="D412" s="146" t="s">
        <v>230</v>
      </c>
      <c r="E412" s="159" t="s">
        <v>19</v>
      </c>
      <c r="F412" s="160" t="s">
        <v>767</v>
      </c>
      <c r="H412" s="161">
        <v>1.423</v>
      </c>
      <c r="I412" s="162"/>
      <c r="L412" s="158"/>
      <c r="M412" s="163"/>
      <c r="T412" s="164"/>
      <c r="AT412" s="159" t="s">
        <v>230</v>
      </c>
      <c r="AU412" s="159" t="s">
        <v>85</v>
      </c>
      <c r="AV412" s="13" t="s">
        <v>85</v>
      </c>
      <c r="AW412" s="13" t="s">
        <v>36</v>
      </c>
      <c r="AX412" s="13" t="s">
        <v>75</v>
      </c>
      <c r="AY412" s="159" t="s">
        <v>218</v>
      </c>
    </row>
    <row r="413" spans="2:65" s="14" customFormat="1" ht="11.25">
      <c r="B413" s="165"/>
      <c r="D413" s="146" t="s">
        <v>230</v>
      </c>
      <c r="E413" s="166" t="s">
        <v>559</v>
      </c>
      <c r="F413" s="167" t="s">
        <v>235</v>
      </c>
      <c r="H413" s="168">
        <v>7.4450000000000003</v>
      </c>
      <c r="I413" s="169"/>
      <c r="L413" s="165"/>
      <c r="M413" s="170"/>
      <c r="T413" s="171"/>
      <c r="AT413" s="166" t="s">
        <v>230</v>
      </c>
      <c r="AU413" s="166" t="s">
        <v>85</v>
      </c>
      <c r="AV413" s="14" t="s">
        <v>224</v>
      </c>
      <c r="AW413" s="14" t="s">
        <v>36</v>
      </c>
      <c r="AX413" s="14" t="s">
        <v>83</v>
      </c>
      <c r="AY413" s="166" t="s">
        <v>218</v>
      </c>
    </row>
    <row r="414" spans="2:65" s="1" customFormat="1" ht="16.5" customHeight="1">
      <c r="B414" s="33"/>
      <c r="C414" s="186" t="s">
        <v>510</v>
      </c>
      <c r="D414" s="186" t="s">
        <v>638</v>
      </c>
      <c r="E414" s="187" t="s">
        <v>774</v>
      </c>
      <c r="F414" s="188" t="s">
        <v>775</v>
      </c>
      <c r="G414" s="189" t="s">
        <v>181</v>
      </c>
      <c r="H414" s="190">
        <v>2.6509999999999998</v>
      </c>
      <c r="I414" s="191"/>
      <c r="J414" s="192">
        <f>ROUND(I414*H414,2)</f>
        <v>0</v>
      </c>
      <c r="K414" s="188" t="s">
        <v>19</v>
      </c>
      <c r="L414" s="193"/>
      <c r="M414" s="194" t="s">
        <v>19</v>
      </c>
      <c r="N414" s="195" t="s">
        <v>46</v>
      </c>
      <c r="P414" s="142">
        <f>O414*H414</f>
        <v>0</v>
      </c>
      <c r="Q414" s="142">
        <v>1</v>
      </c>
      <c r="R414" s="142">
        <f>Q414*H414</f>
        <v>2.6509999999999998</v>
      </c>
      <c r="S414" s="142">
        <v>0</v>
      </c>
      <c r="T414" s="143">
        <f>S414*H414</f>
        <v>0</v>
      </c>
      <c r="AR414" s="144" t="s">
        <v>301</v>
      </c>
      <c r="AT414" s="144" t="s">
        <v>638</v>
      </c>
      <c r="AU414" s="144" t="s">
        <v>85</v>
      </c>
      <c r="AY414" s="18" t="s">
        <v>218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8" t="s">
        <v>83</v>
      </c>
      <c r="BK414" s="145">
        <f>ROUND(I414*H414,2)</f>
        <v>0</v>
      </c>
      <c r="BL414" s="18" t="s">
        <v>224</v>
      </c>
      <c r="BM414" s="144" t="s">
        <v>776</v>
      </c>
    </row>
    <row r="415" spans="2:65" s="1" customFormat="1" ht="29.25">
      <c r="B415" s="33"/>
      <c r="D415" s="146" t="s">
        <v>226</v>
      </c>
      <c r="F415" s="147" t="s">
        <v>777</v>
      </c>
      <c r="I415" s="148"/>
      <c r="L415" s="33"/>
      <c r="M415" s="149"/>
      <c r="T415" s="54"/>
      <c r="AT415" s="18" t="s">
        <v>226</v>
      </c>
      <c r="AU415" s="18" t="s">
        <v>85</v>
      </c>
    </row>
    <row r="416" spans="2:65" s="13" customFormat="1" ht="11.25">
      <c r="B416" s="158"/>
      <c r="D416" s="146" t="s">
        <v>230</v>
      </c>
      <c r="E416" s="159" t="s">
        <v>540</v>
      </c>
      <c r="F416" s="160" t="s">
        <v>769</v>
      </c>
      <c r="H416" s="161">
        <v>2.6509999999999998</v>
      </c>
      <c r="I416" s="162"/>
      <c r="L416" s="158"/>
      <c r="M416" s="163"/>
      <c r="T416" s="164"/>
      <c r="AT416" s="159" t="s">
        <v>230</v>
      </c>
      <c r="AU416" s="159" t="s">
        <v>85</v>
      </c>
      <c r="AV416" s="13" t="s">
        <v>85</v>
      </c>
      <c r="AW416" s="13" t="s">
        <v>36</v>
      </c>
      <c r="AX416" s="13" t="s">
        <v>83</v>
      </c>
      <c r="AY416" s="159" t="s">
        <v>218</v>
      </c>
    </row>
    <row r="417" spans="2:47" s="1" customFormat="1" ht="11.25">
      <c r="B417" s="33"/>
      <c r="D417" s="146" t="s">
        <v>247</v>
      </c>
      <c r="F417" s="172" t="s">
        <v>668</v>
      </c>
      <c r="L417" s="33"/>
      <c r="M417" s="149"/>
      <c r="T417" s="54"/>
      <c r="AU417" s="18" t="s">
        <v>85</v>
      </c>
    </row>
    <row r="418" spans="2:47" s="1" customFormat="1" ht="11.25">
      <c r="B418" s="33"/>
      <c r="D418" s="146" t="s">
        <v>247</v>
      </c>
      <c r="F418" s="173" t="s">
        <v>593</v>
      </c>
      <c r="H418" s="174">
        <v>0</v>
      </c>
      <c r="L418" s="33"/>
      <c r="M418" s="149"/>
      <c r="T418" s="54"/>
      <c r="AU418" s="18" t="s">
        <v>85</v>
      </c>
    </row>
    <row r="419" spans="2:47" s="1" customFormat="1" ht="11.25">
      <c r="B419" s="33"/>
      <c r="D419" s="146" t="s">
        <v>247</v>
      </c>
      <c r="F419" s="173" t="s">
        <v>669</v>
      </c>
      <c r="H419" s="174">
        <v>0</v>
      </c>
      <c r="L419" s="33"/>
      <c r="M419" s="149"/>
      <c r="T419" s="54"/>
      <c r="AU419" s="18" t="s">
        <v>85</v>
      </c>
    </row>
    <row r="420" spans="2:47" s="1" customFormat="1" ht="11.25">
      <c r="B420" s="33"/>
      <c r="D420" s="146" t="s">
        <v>247</v>
      </c>
      <c r="F420" s="173" t="s">
        <v>670</v>
      </c>
      <c r="H420" s="174">
        <v>0</v>
      </c>
      <c r="L420" s="33"/>
      <c r="M420" s="149"/>
      <c r="T420" s="54"/>
      <c r="AU420" s="18" t="s">
        <v>85</v>
      </c>
    </row>
    <row r="421" spans="2:47" s="1" customFormat="1" ht="11.25">
      <c r="B421" s="33"/>
      <c r="D421" s="146" t="s">
        <v>247</v>
      </c>
      <c r="F421" s="173" t="s">
        <v>671</v>
      </c>
      <c r="H421" s="174">
        <v>1.0409999999999999</v>
      </c>
      <c r="L421" s="33"/>
      <c r="M421" s="149"/>
      <c r="T421" s="54"/>
      <c r="AU421" s="18" t="s">
        <v>85</v>
      </c>
    </row>
    <row r="422" spans="2:47" s="1" customFormat="1" ht="11.25">
      <c r="B422" s="33"/>
      <c r="D422" s="146" t="s">
        <v>247</v>
      </c>
      <c r="F422" s="173" t="s">
        <v>672</v>
      </c>
      <c r="H422" s="174">
        <v>0</v>
      </c>
      <c r="L422" s="33"/>
      <c r="M422" s="149"/>
      <c r="T422" s="54"/>
      <c r="AU422" s="18" t="s">
        <v>85</v>
      </c>
    </row>
    <row r="423" spans="2:47" s="1" customFormat="1" ht="11.25">
      <c r="B423" s="33"/>
      <c r="D423" s="146" t="s">
        <v>247</v>
      </c>
      <c r="F423" s="173" t="s">
        <v>673</v>
      </c>
      <c r="H423" s="174">
        <v>2.84</v>
      </c>
      <c r="L423" s="33"/>
      <c r="M423" s="149"/>
      <c r="T423" s="54"/>
      <c r="AU423" s="18" t="s">
        <v>85</v>
      </c>
    </row>
    <row r="424" spans="2:47" s="1" customFormat="1" ht="11.25">
      <c r="B424" s="33"/>
      <c r="D424" s="146" t="s">
        <v>247</v>
      </c>
      <c r="F424" s="173" t="s">
        <v>593</v>
      </c>
      <c r="H424" s="174">
        <v>0</v>
      </c>
      <c r="L424" s="33"/>
      <c r="M424" s="149"/>
      <c r="T424" s="54"/>
      <c r="AU424" s="18" t="s">
        <v>85</v>
      </c>
    </row>
    <row r="425" spans="2:47" s="1" customFormat="1" ht="11.25">
      <c r="B425" s="33"/>
      <c r="D425" s="146" t="s">
        <v>247</v>
      </c>
      <c r="F425" s="173" t="s">
        <v>674</v>
      </c>
      <c r="H425" s="174">
        <v>0</v>
      </c>
      <c r="L425" s="33"/>
      <c r="M425" s="149"/>
      <c r="T425" s="54"/>
      <c r="AU425" s="18" t="s">
        <v>85</v>
      </c>
    </row>
    <row r="426" spans="2:47" s="1" customFormat="1" ht="11.25">
      <c r="B426" s="33"/>
      <c r="D426" s="146" t="s">
        <v>247</v>
      </c>
      <c r="F426" s="173" t="s">
        <v>670</v>
      </c>
      <c r="H426" s="174">
        <v>0</v>
      </c>
      <c r="L426" s="33"/>
      <c r="M426" s="149"/>
      <c r="T426" s="54"/>
      <c r="AU426" s="18" t="s">
        <v>85</v>
      </c>
    </row>
    <row r="427" spans="2:47" s="1" customFormat="1" ht="11.25">
      <c r="B427" s="33"/>
      <c r="D427" s="146" t="s">
        <v>247</v>
      </c>
      <c r="F427" s="173" t="s">
        <v>675</v>
      </c>
      <c r="H427" s="174">
        <v>1.024</v>
      </c>
      <c r="L427" s="33"/>
      <c r="M427" s="149"/>
      <c r="T427" s="54"/>
      <c r="AU427" s="18" t="s">
        <v>85</v>
      </c>
    </row>
    <row r="428" spans="2:47" s="1" customFormat="1" ht="11.25">
      <c r="B428" s="33"/>
      <c r="D428" s="146" t="s">
        <v>247</v>
      </c>
      <c r="F428" s="173" t="s">
        <v>672</v>
      </c>
      <c r="H428" s="174">
        <v>0</v>
      </c>
      <c r="L428" s="33"/>
      <c r="M428" s="149"/>
      <c r="T428" s="54"/>
      <c r="AU428" s="18" t="s">
        <v>85</v>
      </c>
    </row>
    <row r="429" spans="2:47" s="1" customFormat="1" ht="11.25">
      <c r="B429" s="33"/>
      <c r="D429" s="146" t="s">
        <v>247</v>
      </c>
      <c r="F429" s="173" t="s">
        <v>676</v>
      </c>
      <c r="H429" s="174">
        <v>2.6880000000000002</v>
      </c>
      <c r="L429" s="33"/>
      <c r="M429" s="149"/>
      <c r="T429" s="54"/>
      <c r="AU429" s="18" t="s">
        <v>85</v>
      </c>
    </row>
    <row r="430" spans="2:47" s="1" customFormat="1" ht="11.25">
      <c r="B430" s="33"/>
      <c r="D430" s="146" t="s">
        <v>247</v>
      </c>
      <c r="F430" s="173" t="s">
        <v>235</v>
      </c>
      <c r="H430" s="174">
        <v>7.593</v>
      </c>
      <c r="L430" s="33"/>
      <c r="M430" s="149"/>
      <c r="T430" s="54"/>
      <c r="AU430" s="18" t="s">
        <v>85</v>
      </c>
    </row>
    <row r="431" spans="2:47" s="1" customFormat="1" ht="11.25">
      <c r="B431" s="33"/>
      <c r="D431" s="146" t="s">
        <v>247</v>
      </c>
      <c r="F431" s="172" t="s">
        <v>677</v>
      </c>
      <c r="L431" s="33"/>
      <c r="M431" s="149"/>
      <c r="T431" s="54"/>
      <c r="AU431" s="18" t="s">
        <v>85</v>
      </c>
    </row>
    <row r="432" spans="2:47" s="1" customFormat="1" ht="11.25">
      <c r="B432" s="33"/>
      <c r="D432" s="146" t="s">
        <v>247</v>
      </c>
      <c r="F432" s="173" t="s">
        <v>612</v>
      </c>
      <c r="H432" s="174">
        <v>0</v>
      </c>
      <c r="L432" s="33"/>
      <c r="M432" s="149"/>
      <c r="T432" s="54"/>
      <c r="AU432" s="18" t="s">
        <v>85</v>
      </c>
    </row>
    <row r="433" spans="2:65" s="1" customFormat="1" ht="11.25">
      <c r="B433" s="33"/>
      <c r="D433" s="146" t="s">
        <v>247</v>
      </c>
      <c r="F433" s="173" t="s">
        <v>678</v>
      </c>
      <c r="H433" s="174">
        <v>0</v>
      </c>
      <c r="L433" s="33"/>
      <c r="M433" s="149"/>
      <c r="T433" s="54"/>
      <c r="AU433" s="18" t="s">
        <v>85</v>
      </c>
    </row>
    <row r="434" spans="2:65" s="1" customFormat="1" ht="11.25">
      <c r="B434" s="33"/>
      <c r="D434" s="146" t="s">
        <v>247</v>
      </c>
      <c r="F434" s="173" t="s">
        <v>679</v>
      </c>
      <c r="H434" s="174">
        <v>1.5740000000000001</v>
      </c>
      <c r="L434" s="33"/>
      <c r="M434" s="149"/>
      <c r="T434" s="54"/>
      <c r="AU434" s="18" t="s">
        <v>85</v>
      </c>
    </row>
    <row r="435" spans="2:65" s="1" customFormat="1" ht="11.25">
      <c r="B435" s="33"/>
      <c r="D435" s="146" t="s">
        <v>247</v>
      </c>
      <c r="F435" s="173" t="s">
        <v>680</v>
      </c>
      <c r="H435" s="174">
        <v>0</v>
      </c>
      <c r="L435" s="33"/>
      <c r="M435" s="149"/>
      <c r="T435" s="54"/>
      <c r="AU435" s="18" t="s">
        <v>85</v>
      </c>
    </row>
    <row r="436" spans="2:65" s="1" customFormat="1" ht="11.25">
      <c r="B436" s="33"/>
      <c r="D436" s="146" t="s">
        <v>247</v>
      </c>
      <c r="F436" s="173" t="s">
        <v>681</v>
      </c>
      <c r="H436" s="174">
        <v>1.0620000000000001</v>
      </c>
      <c r="L436" s="33"/>
      <c r="M436" s="149"/>
      <c r="T436" s="54"/>
      <c r="AU436" s="18" t="s">
        <v>85</v>
      </c>
    </row>
    <row r="437" spans="2:65" s="1" customFormat="1" ht="11.25">
      <c r="B437" s="33"/>
      <c r="D437" s="146" t="s">
        <v>247</v>
      </c>
      <c r="F437" s="173" t="s">
        <v>235</v>
      </c>
      <c r="H437" s="174">
        <v>2.6360000000000001</v>
      </c>
      <c r="L437" s="33"/>
      <c r="M437" s="149"/>
      <c r="T437" s="54"/>
      <c r="AU437" s="18" t="s">
        <v>85</v>
      </c>
    </row>
    <row r="438" spans="2:65" s="1" customFormat="1" ht="11.25">
      <c r="B438" s="33"/>
      <c r="D438" s="146" t="s">
        <v>247</v>
      </c>
      <c r="F438" s="172" t="s">
        <v>761</v>
      </c>
      <c r="L438" s="33"/>
      <c r="M438" s="149"/>
      <c r="T438" s="54"/>
      <c r="AU438" s="18" t="s">
        <v>85</v>
      </c>
    </row>
    <row r="439" spans="2:65" s="1" customFormat="1" ht="11.25">
      <c r="B439" s="33"/>
      <c r="D439" s="146" t="s">
        <v>247</v>
      </c>
      <c r="F439" s="173" t="s">
        <v>593</v>
      </c>
      <c r="H439" s="174">
        <v>0</v>
      </c>
      <c r="L439" s="33"/>
      <c r="M439" s="149"/>
      <c r="T439" s="54"/>
      <c r="AU439" s="18" t="s">
        <v>85</v>
      </c>
    </row>
    <row r="440" spans="2:65" s="1" customFormat="1" ht="11.25">
      <c r="B440" s="33"/>
      <c r="D440" s="146" t="s">
        <v>247</v>
      </c>
      <c r="F440" s="173" t="s">
        <v>762</v>
      </c>
      <c r="H440" s="174">
        <v>0</v>
      </c>
      <c r="L440" s="33"/>
      <c r="M440" s="149"/>
      <c r="T440" s="54"/>
      <c r="AU440" s="18" t="s">
        <v>85</v>
      </c>
    </row>
    <row r="441" spans="2:65" s="1" customFormat="1" ht="11.25">
      <c r="B441" s="33"/>
      <c r="D441" s="146" t="s">
        <v>247</v>
      </c>
      <c r="F441" s="173" t="s">
        <v>763</v>
      </c>
      <c r="H441" s="174">
        <v>2.7429999999999999</v>
      </c>
      <c r="L441" s="33"/>
      <c r="M441" s="149"/>
      <c r="T441" s="54"/>
      <c r="AU441" s="18" t="s">
        <v>85</v>
      </c>
    </row>
    <row r="442" spans="2:65" s="1" customFormat="1" ht="11.25">
      <c r="B442" s="33"/>
      <c r="D442" s="146" t="s">
        <v>247</v>
      </c>
      <c r="F442" s="173" t="s">
        <v>764</v>
      </c>
      <c r="H442" s="174">
        <v>2.8250000000000002</v>
      </c>
      <c r="L442" s="33"/>
      <c r="M442" s="149"/>
      <c r="T442" s="54"/>
      <c r="AU442" s="18" t="s">
        <v>85</v>
      </c>
    </row>
    <row r="443" spans="2:65" s="1" customFormat="1" ht="11.25">
      <c r="B443" s="33"/>
      <c r="D443" s="146" t="s">
        <v>247</v>
      </c>
      <c r="F443" s="173" t="s">
        <v>765</v>
      </c>
      <c r="H443" s="174">
        <v>0.45400000000000001</v>
      </c>
      <c r="L443" s="33"/>
      <c r="M443" s="149"/>
      <c r="T443" s="54"/>
      <c r="AU443" s="18" t="s">
        <v>85</v>
      </c>
    </row>
    <row r="444" spans="2:65" s="1" customFormat="1" ht="11.25">
      <c r="B444" s="33"/>
      <c r="D444" s="146" t="s">
        <v>247</v>
      </c>
      <c r="F444" s="173" t="s">
        <v>766</v>
      </c>
      <c r="H444" s="174">
        <v>0</v>
      </c>
      <c r="L444" s="33"/>
      <c r="M444" s="149"/>
      <c r="T444" s="54"/>
      <c r="AU444" s="18" t="s">
        <v>85</v>
      </c>
    </row>
    <row r="445" spans="2:65" s="1" customFormat="1" ht="11.25">
      <c r="B445" s="33"/>
      <c r="D445" s="146" t="s">
        <v>247</v>
      </c>
      <c r="F445" s="173" t="s">
        <v>767</v>
      </c>
      <c r="H445" s="174">
        <v>1.423</v>
      </c>
      <c r="L445" s="33"/>
      <c r="M445" s="149"/>
      <c r="T445" s="54"/>
      <c r="AU445" s="18" t="s">
        <v>85</v>
      </c>
    </row>
    <row r="446" spans="2:65" s="1" customFormat="1" ht="11.25">
      <c r="B446" s="33"/>
      <c r="D446" s="146" t="s">
        <v>247</v>
      </c>
      <c r="F446" s="173" t="s">
        <v>235</v>
      </c>
      <c r="H446" s="174">
        <v>7.4450000000000003</v>
      </c>
      <c r="L446" s="33"/>
      <c r="M446" s="149"/>
      <c r="T446" s="54"/>
      <c r="AU446" s="18" t="s">
        <v>85</v>
      </c>
    </row>
    <row r="447" spans="2:65" s="1" customFormat="1" ht="16.5" customHeight="1">
      <c r="B447" s="33"/>
      <c r="C447" s="133" t="s">
        <v>520</v>
      </c>
      <c r="D447" s="133" t="s">
        <v>220</v>
      </c>
      <c r="E447" s="134" t="s">
        <v>778</v>
      </c>
      <c r="F447" s="135" t="s">
        <v>779</v>
      </c>
      <c r="G447" s="136" t="s">
        <v>181</v>
      </c>
      <c r="H447" s="137">
        <v>10.096</v>
      </c>
      <c r="I447" s="138"/>
      <c r="J447" s="139">
        <f>ROUND(I447*H447,2)</f>
        <v>0</v>
      </c>
      <c r="K447" s="135" t="s">
        <v>223</v>
      </c>
      <c r="L447" s="33"/>
      <c r="M447" s="140" t="s">
        <v>19</v>
      </c>
      <c r="N447" s="141" t="s">
        <v>46</v>
      </c>
      <c r="P447" s="142">
        <f>O447*H447</f>
        <v>0</v>
      </c>
      <c r="Q447" s="142">
        <v>0</v>
      </c>
      <c r="R447" s="142">
        <f>Q447*H447</f>
        <v>0</v>
      </c>
      <c r="S447" s="142">
        <v>0</v>
      </c>
      <c r="T447" s="143">
        <f>S447*H447</f>
        <v>0</v>
      </c>
      <c r="AR447" s="144" t="s">
        <v>224</v>
      </c>
      <c r="AT447" s="144" t="s">
        <v>220</v>
      </c>
      <c r="AU447" s="144" t="s">
        <v>85</v>
      </c>
      <c r="AY447" s="18" t="s">
        <v>218</v>
      </c>
      <c r="BE447" s="145">
        <f>IF(N447="základní",J447,0)</f>
        <v>0</v>
      </c>
      <c r="BF447" s="145">
        <f>IF(N447="snížená",J447,0)</f>
        <v>0</v>
      </c>
      <c r="BG447" s="145">
        <f>IF(N447="zákl. přenesená",J447,0)</f>
        <v>0</v>
      </c>
      <c r="BH447" s="145">
        <f>IF(N447="sníž. přenesená",J447,0)</f>
        <v>0</v>
      </c>
      <c r="BI447" s="145">
        <f>IF(N447="nulová",J447,0)</f>
        <v>0</v>
      </c>
      <c r="BJ447" s="18" t="s">
        <v>83</v>
      </c>
      <c r="BK447" s="145">
        <f>ROUND(I447*H447,2)</f>
        <v>0</v>
      </c>
      <c r="BL447" s="18" t="s">
        <v>224</v>
      </c>
      <c r="BM447" s="144" t="s">
        <v>780</v>
      </c>
    </row>
    <row r="448" spans="2:65" s="1" customFormat="1" ht="11.25">
      <c r="B448" s="33"/>
      <c r="D448" s="146" t="s">
        <v>226</v>
      </c>
      <c r="F448" s="147" t="s">
        <v>781</v>
      </c>
      <c r="I448" s="148"/>
      <c r="L448" s="33"/>
      <c r="M448" s="149"/>
      <c r="T448" s="54"/>
      <c r="AT448" s="18" t="s">
        <v>226</v>
      </c>
      <c r="AU448" s="18" t="s">
        <v>85</v>
      </c>
    </row>
    <row r="449" spans="2:51" s="1" customFormat="1" ht="11.25">
      <c r="B449" s="33"/>
      <c r="D449" s="150" t="s">
        <v>228</v>
      </c>
      <c r="F449" s="151" t="s">
        <v>782</v>
      </c>
      <c r="I449" s="148"/>
      <c r="L449" s="33"/>
      <c r="M449" s="149"/>
      <c r="T449" s="54"/>
      <c r="AT449" s="18" t="s">
        <v>228</v>
      </c>
      <c r="AU449" s="18" t="s">
        <v>85</v>
      </c>
    </row>
    <row r="450" spans="2:51" s="13" customFormat="1" ht="11.25">
      <c r="B450" s="158"/>
      <c r="D450" s="146" t="s">
        <v>230</v>
      </c>
      <c r="E450" s="159" t="s">
        <v>19</v>
      </c>
      <c r="F450" s="160" t="s">
        <v>559</v>
      </c>
      <c r="H450" s="161">
        <v>7.4450000000000003</v>
      </c>
      <c r="I450" s="162"/>
      <c r="L450" s="158"/>
      <c r="M450" s="163"/>
      <c r="T450" s="164"/>
      <c r="AT450" s="159" t="s">
        <v>230</v>
      </c>
      <c r="AU450" s="159" t="s">
        <v>85</v>
      </c>
      <c r="AV450" s="13" t="s">
        <v>85</v>
      </c>
      <c r="AW450" s="13" t="s">
        <v>36</v>
      </c>
      <c r="AX450" s="13" t="s">
        <v>75</v>
      </c>
      <c r="AY450" s="159" t="s">
        <v>218</v>
      </c>
    </row>
    <row r="451" spans="2:51" s="13" customFormat="1" ht="11.25">
      <c r="B451" s="158"/>
      <c r="D451" s="146" t="s">
        <v>230</v>
      </c>
      <c r="E451" s="159" t="s">
        <v>19</v>
      </c>
      <c r="F451" s="160" t="s">
        <v>540</v>
      </c>
      <c r="H451" s="161">
        <v>2.6509999999999998</v>
      </c>
      <c r="I451" s="162"/>
      <c r="L451" s="158"/>
      <c r="M451" s="163"/>
      <c r="T451" s="164"/>
      <c r="AT451" s="159" t="s">
        <v>230</v>
      </c>
      <c r="AU451" s="159" t="s">
        <v>85</v>
      </c>
      <c r="AV451" s="13" t="s">
        <v>85</v>
      </c>
      <c r="AW451" s="13" t="s">
        <v>36</v>
      </c>
      <c r="AX451" s="13" t="s">
        <v>75</v>
      </c>
      <c r="AY451" s="159" t="s">
        <v>218</v>
      </c>
    </row>
    <row r="452" spans="2:51" s="14" customFormat="1" ht="11.25">
      <c r="B452" s="165"/>
      <c r="D452" s="146" t="s">
        <v>230</v>
      </c>
      <c r="E452" s="166" t="s">
        <v>19</v>
      </c>
      <c r="F452" s="167" t="s">
        <v>235</v>
      </c>
      <c r="H452" s="168">
        <v>10.096</v>
      </c>
      <c r="I452" s="169"/>
      <c r="L452" s="165"/>
      <c r="M452" s="170"/>
      <c r="T452" s="171"/>
      <c r="AT452" s="166" t="s">
        <v>230</v>
      </c>
      <c r="AU452" s="166" t="s">
        <v>85</v>
      </c>
      <c r="AV452" s="14" t="s">
        <v>224</v>
      </c>
      <c r="AW452" s="14" t="s">
        <v>36</v>
      </c>
      <c r="AX452" s="14" t="s">
        <v>83</v>
      </c>
      <c r="AY452" s="166" t="s">
        <v>218</v>
      </c>
    </row>
    <row r="453" spans="2:51" s="1" customFormat="1" ht="11.25">
      <c r="B453" s="33"/>
      <c r="D453" s="146" t="s">
        <v>247</v>
      </c>
      <c r="F453" s="172" t="s">
        <v>761</v>
      </c>
      <c r="L453" s="33"/>
      <c r="M453" s="149"/>
      <c r="T453" s="54"/>
      <c r="AU453" s="18" t="s">
        <v>85</v>
      </c>
    </row>
    <row r="454" spans="2:51" s="1" customFormat="1" ht="11.25">
      <c r="B454" s="33"/>
      <c r="D454" s="146" t="s">
        <v>247</v>
      </c>
      <c r="F454" s="173" t="s">
        <v>593</v>
      </c>
      <c r="H454" s="174">
        <v>0</v>
      </c>
      <c r="L454" s="33"/>
      <c r="M454" s="149"/>
      <c r="T454" s="54"/>
      <c r="AU454" s="18" t="s">
        <v>85</v>
      </c>
    </row>
    <row r="455" spans="2:51" s="1" customFormat="1" ht="11.25">
      <c r="B455" s="33"/>
      <c r="D455" s="146" t="s">
        <v>247</v>
      </c>
      <c r="F455" s="173" t="s">
        <v>762</v>
      </c>
      <c r="H455" s="174">
        <v>0</v>
      </c>
      <c r="L455" s="33"/>
      <c r="M455" s="149"/>
      <c r="T455" s="54"/>
      <c r="AU455" s="18" t="s">
        <v>85</v>
      </c>
    </row>
    <row r="456" spans="2:51" s="1" customFormat="1" ht="11.25">
      <c r="B456" s="33"/>
      <c r="D456" s="146" t="s">
        <v>247</v>
      </c>
      <c r="F456" s="173" t="s">
        <v>763</v>
      </c>
      <c r="H456" s="174">
        <v>2.7429999999999999</v>
      </c>
      <c r="L456" s="33"/>
      <c r="M456" s="149"/>
      <c r="T456" s="54"/>
      <c r="AU456" s="18" t="s">
        <v>85</v>
      </c>
    </row>
    <row r="457" spans="2:51" s="1" customFormat="1" ht="11.25">
      <c r="B457" s="33"/>
      <c r="D457" s="146" t="s">
        <v>247</v>
      </c>
      <c r="F457" s="173" t="s">
        <v>764</v>
      </c>
      <c r="H457" s="174">
        <v>2.8250000000000002</v>
      </c>
      <c r="L457" s="33"/>
      <c r="M457" s="149"/>
      <c r="T457" s="54"/>
      <c r="AU457" s="18" t="s">
        <v>85</v>
      </c>
    </row>
    <row r="458" spans="2:51" s="1" customFormat="1" ht="11.25">
      <c r="B458" s="33"/>
      <c r="D458" s="146" t="s">
        <v>247</v>
      </c>
      <c r="F458" s="173" t="s">
        <v>765</v>
      </c>
      <c r="H458" s="174">
        <v>0.45400000000000001</v>
      </c>
      <c r="L458" s="33"/>
      <c r="M458" s="149"/>
      <c r="T458" s="54"/>
      <c r="AU458" s="18" t="s">
        <v>85</v>
      </c>
    </row>
    <row r="459" spans="2:51" s="1" customFormat="1" ht="11.25">
      <c r="B459" s="33"/>
      <c r="D459" s="146" t="s">
        <v>247</v>
      </c>
      <c r="F459" s="173" t="s">
        <v>766</v>
      </c>
      <c r="H459" s="174">
        <v>0</v>
      </c>
      <c r="L459" s="33"/>
      <c r="M459" s="149"/>
      <c r="T459" s="54"/>
      <c r="AU459" s="18" t="s">
        <v>85</v>
      </c>
    </row>
    <row r="460" spans="2:51" s="1" customFormat="1" ht="11.25">
      <c r="B460" s="33"/>
      <c r="D460" s="146" t="s">
        <v>247</v>
      </c>
      <c r="F460" s="173" t="s">
        <v>767</v>
      </c>
      <c r="H460" s="174">
        <v>1.423</v>
      </c>
      <c r="L460" s="33"/>
      <c r="M460" s="149"/>
      <c r="T460" s="54"/>
      <c r="AU460" s="18" t="s">
        <v>85</v>
      </c>
    </row>
    <row r="461" spans="2:51" s="1" customFormat="1" ht="11.25">
      <c r="B461" s="33"/>
      <c r="D461" s="146" t="s">
        <v>247</v>
      </c>
      <c r="F461" s="173" t="s">
        <v>235</v>
      </c>
      <c r="H461" s="174">
        <v>7.4450000000000003</v>
      </c>
      <c r="L461" s="33"/>
      <c r="M461" s="149"/>
      <c r="T461" s="54"/>
      <c r="AU461" s="18" t="s">
        <v>85</v>
      </c>
    </row>
    <row r="462" spans="2:51" s="1" customFormat="1" ht="11.25">
      <c r="B462" s="33"/>
      <c r="D462" s="146" t="s">
        <v>247</v>
      </c>
      <c r="F462" s="172" t="s">
        <v>768</v>
      </c>
      <c r="L462" s="33"/>
      <c r="M462" s="149"/>
      <c r="T462" s="54"/>
      <c r="AU462" s="18" t="s">
        <v>85</v>
      </c>
    </row>
    <row r="463" spans="2:51" s="1" customFormat="1" ht="11.25">
      <c r="B463" s="33"/>
      <c r="D463" s="146" t="s">
        <v>247</v>
      </c>
      <c r="F463" s="173" t="s">
        <v>769</v>
      </c>
      <c r="H463" s="174">
        <v>2.6509999999999998</v>
      </c>
      <c r="L463" s="33"/>
      <c r="M463" s="149"/>
      <c r="T463" s="54"/>
      <c r="AU463" s="18" t="s">
        <v>85</v>
      </c>
    </row>
    <row r="464" spans="2:51" s="1" customFormat="1" ht="11.25">
      <c r="B464" s="33"/>
      <c r="D464" s="146" t="s">
        <v>247</v>
      </c>
      <c r="F464" s="196" t="s">
        <v>668</v>
      </c>
      <c r="L464" s="33"/>
      <c r="M464" s="149"/>
      <c r="T464" s="54"/>
      <c r="AU464" s="18" t="s">
        <v>85</v>
      </c>
    </row>
    <row r="465" spans="2:47" s="1" customFormat="1" ht="11.25">
      <c r="B465" s="33"/>
      <c r="D465" s="146" t="s">
        <v>247</v>
      </c>
      <c r="F465" s="197" t="s">
        <v>593</v>
      </c>
      <c r="H465" s="174">
        <v>0</v>
      </c>
      <c r="L465" s="33"/>
      <c r="M465" s="149"/>
      <c r="T465" s="54"/>
      <c r="AU465" s="18" t="s">
        <v>85</v>
      </c>
    </row>
    <row r="466" spans="2:47" s="1" customFormat="1" ht="11.25">
      <c r="B466" s="33"/>
      <c r="D466" s="146" t="s">
        <v>247</v>
      </c>
      <c r="F466" s="197" t="s">
        <v>669</v>
      </c>
      <c r="H466" s="174">
        <v>0</v>
      </c>
      <c r="L466" s="33"/>
      <c r="M466" s="149"/>
      <c r="T466" s="54"/>
      <c r="AU466" s="18" t="s">
        <v>85</v>
      </c>
    </row>
    <row r="467" spans="2:47" s="1" customFormat="1" ht="11.25">
      <c r="B467" s="33"/>
      <c r="D467" s="146" t="s">
        <v>247</v>
      </c>
      <c r="F467" s="197" t="s">
        <v>670</v>
      </c>
      <c r="H467" s="174">
        <v>0</v>
      </c>
      <c r="L467" s="33"/>
      <c r="M467" s="149"/>
      <c r="T467" s="54"/>
      <c r="AU467" s="18" t="s">
        <v>85</v>
      </c>
    </row>
    <row r="468" spans="2:47" s="1" customFormat="1" ht="11.25">
      <c r="B468" s="33"/>
      <c r="D468" s="146" t="s">
        <v>247</v>
      </c>
      <c r="F468" s="197" t="s">
        <v>671</v>
      </c>
      <c r="H468" s="174">
        <v>1.0409999999999999</v>
      </c>
      <c r="L468" s="33"/>
      <c r="M468" s="149"/>
      <c r="T468" s="54"/>
      <c r="AU468" s="18" t="s">
        <v>85</v>
      </c>
    </row>
    <row r="469" spans="2:47" s="1" customFormat="1" ht="11.25">
      <c r="B469" s="33"/>
      <c r="D469" s="146" t="s">
        <v>247</v>
      </c>
      <c r="F469" s="197" t="s">
        <v>672</v>
      </c>
      <c r="H469" s="174">
        <v>0</v>
      </c>
      <c r="L469" s="33"/>
      <c r="M469" s="149"/>
      <c r="T469" s="54"/>
      <c r="AU469" s="18" t="s">
        <v>85</v>
      </c>
    </row>
    <row r="470" spans="2:47" s="1" customFormat="1" ht="11.25">
      <c r="B470" s="33"/>
      <c r="D470" s="146" t="s">
        <v>247</v>
      </c>
      <c r="F470" s="197" t="s">
        <v>673</v>
      </c>
      <c r="H470" s="174">
        <v>2.84</v>
      </c>
      <c r="L470" s="33"/>
      <c r="M470" s="149"/>
      <c r="T470" s="54"/>
      <c r="AU470" s="18" t="s">
        <v>85</v>
      </c>
    </row>
    <row r="471" spans="2:47" s="1" customFormat="1" ht="11.25">
      <c r="B471" s="33"/>
      <c r="D471" s="146" t="s">
        <v>247</v>
      </c>
      <c r="F471" s="197" t="s">
        <v>593</v>
      </c>
      <c r="H471" s="174">
        <v>0</v>
      </c>
      <c r="L471" s="33"/>
      <c r="M471" s="149"/>
      <c r="T471" s="54"/>
      <c r="AU471" s="18" t="s">
        <v>85</v>
      </c>
    </row>
    <row r="472" spans="2:47" s="1" customFormat="1" ht="11.25">
      <c r="B472" s="33"/>
      <c r="D472" s="146" t="s">
        <v>247</v>
      </c>
      <c r="F472" s="197" t="s">
        <v>674</v>
      </c>
      <c r="H472" s="174">
        <v>0</v>
      </c>
      <c r="L472" s="33"/>
      <c r="M472" s="149"/>
      <c r="T472" s="54"/>
      <c r="AU472" s="18" t="s">
        <v>85</v>
      </c>
    </row>
    <row r="473" spans="2:47" s="1" customFormat="1" ht="11.25">
      <c r="B473" s="33"/>
      <c r="D473" s="146" t="s">
        <v>247</v>
      </c>
      <c r="F473" s="197" t="s">
        <v>670</v>
      </c>
      <c r="H473" s="174">
        <v>0</v>
      </c>
      <c r="L473" s="33"/>
      <c r="M473" s="149"/>
      <c r="T473" s="54"/>
      <c r="AU473" s="18" t="s">
        <v>85</v>
      </c>
    </row>
    <row r="474" spans="2:47" s="1" customFormat="1" ht="11.25">
      <c r="B474" s="33"/>
      <c r="D474" s="146" t="s">
        <v>247</v>
      </c>
      <c r="F474" s="197" t="s">
        <v>675</v>
      </c>
      <c r="H474" s="174">
        <v>1.024</v>
      </c>
      <c r="L474" s="33"/>
      <c r="M474" s="149"/>
      <c r="T474" s="54"/>
      <c r="AU474" s="18" t="s">
        <v>85</v>
      </c>
    </row>
    <row r="475" spans="2:47" s="1" customFormat="1" ht="11.25">
      <c r="B475" s="33"/>
      <c r="D475" s="146" t="s">
        <v>247</v>
      </c>
      <c r="F475" s="197" t="s">
        <v>672</v>
      </c>
      <c r="H475" s="174">
        <v>0</v>
      </c>
      <c r="L475" s="33"/>
      <c r="M475" s="149"/>
      <c r="T475" s="54"/>
      <c r="AU475" s="18" t="s">
        <v>85</v>
      </c>
    </row>
    <row r="476" spans="2:47" s="1" customFormat="1" ht="11.25">
      <c r="B476" s="33"/>
      <c r="D476" s="146" t="s">
        <v>247</v>
      </c>
      <c r="F476" s="197" t="s">
        <v>676</v>
      </c>
      <c r="H476" s="174">
        <v>2.6880000000000002</v>
      </c>
      <c r="L476" s="33"/>
      <c r="M476" s="149"/>
      <c r="T476" s="54"/>
      <c r="AU476" s="18" t="s">
        <v>85</v>
      </c>
    </row>
    <row r="477" spans="2:47" s="1" customFormat="1" ht="11.25">
      <c r="B477" s="33"/>
      <c r="D477" s="146" t="s">
        <v>247</v>
      </c>
      <c r="F477" s="197" t="s">
        <v>235</v>
      </c>
      <c r="H477" s="174">
        <v>7.593</v>
      </c>
      <c r="L477" s="33"/>
      <c r="M477" s="149"/>
      <c r="T477" s="54"/>
      <c r="AU477" s="18" t="s">
        <v>85</v>
      </c>
    </row>
    <row r="478" spans="2:47" s="1" customFormat="1" ht="11.25">
      <c r="B478" s="33"/>
      <c r="D478" s="146" t="s">
        <v>247</v>
      </c>
      <c r="F478" s="196" t="s">
        <v>677</v>
      </c>
      <c r="L478" s="33"/>
      <c r="M478" s="149"/>
      <c r="T478" s="54"/>
      <c r="AU478" s="18" t="s">
        <v>85</v>
      </c>
    </row>
    <row r="479" spans="2:47" s="1" customFormat="1" ht="11.25">
      <c r="B479" s="33"/>
      <c r="D479" s="146" t="s">
        <v>247</v>
      </c>
      <c r="F479" s="197" t="s">
        <v>612</v>
      </c>
      <c r="H479" s="174">
        <v>0</v>
      </c>
      <c r="L479" s="33"/>
      <c r="M479" s="149"/>
      <c r="T479" s="54"/>
      <c r="AU479" s="18" t="s">
        <v>85</v>
      </c>
    </row>
    <row r="480" spans="2:47" s="1" customFormat="1" ht="11.25">
      <c r="B480" s="33"/>
      <c r="D480" s="146" t="s">
        <v>247</v>
      </c>
      <c r="F480" s="197" t="s">
        <v>678</v>
      </c>
      <c r="H480" s="174">
        <v>0</v>
      </c>
      <c r="L480" s="33"/>
      <c r="M480" s="149"/>
      <c r="T480" s="54"/>
      <c r="AU480" s="18" t="s">
        <v>85</v>
      </c>
    </row>
    <row r="481" spans="2:65" s="1" customFormat="1" ht="11.25">
      <c r="B481" s="33"/>
      <c r="D481" s="146" t="s">
        <v>247</v>
      </c>
      <c r="F481" s="197" t="s">
        <v>679</v>
      </c>
      <c r="H481" s="174">
        <v>1.5740000000000001</v>
      </c>
      <c r="L481" s="33"/>
      <c r="M481" s="149"/>
      <c r="T481" s="54"/>
      <c r="AU481" s="18" t="s">
        <v>85</v>
      </c>
    </row>
    <row r="482" spans="2:65" s="1" customFormat="1" ht="11.25">
      <c r="B482" s="33"/>
      <c r="D482" s="146" t="s">
        <v>247</v>
      </c>
      <c r="F482" s="197" t="s">
        <v>680</v>
      </c>
      <c r="H482" s="174">
        <v>0</v>
      </c>
      <c r="L482" s="33"/>
      <c r="M482" s="149"/>
      <c r="T482" s="54"/>
      <c r="AU482" s="18" t="s">
        <v>85</v>
      </c>
    </row>
    <row r="483" spans="2:65" s="1" customFormat="1" ht="11.25">
      <c r="B483" s="33"/>
      <c r="D483" s="146" t="s">
        <v>247</v>
      </c>
      <c r="F483" s="197" t="s">
        <v>681</v>
      </c>
      <c r="H483" s="174">
        <v>1.0620000000000001</v>
      </c>
      <c r="L483" s="33"/>
      <c r="M483" s="149"/>
      <c r="T483" s="54"/>
      <c r="AU483" s="18" t="s">
        <v>85</v>
      </c>
    </row>
    <row r="484" spans="2:65" s="1" customFormat="1" ht="11.25">
      <c r="B484" s="33"/>
      <c r="D484" s="146" t="s">
        <v>247</v>
      </c>
      <c r="F484" s="197" t="s">
        <v>235</v>
      </c>
      <c r="H484" s="174">
        <v>2.6360000000000001</v>
      </c>
      <c r="L484" s="33"/>
      <c r="M484" s="149"/>
      <c r="T484" s="54"/>
      <c r="AU484" s="18" t="s">
        <v>85</v>
      </c>
    </row>
    <row r="485" spans="2:65" s="1" customFormat="1" ht="16.5" customHeight="1">
      <c r="B485" s="33"/>
      <c r="C485" s="133" t="s">
        <v>783</v>
      </c>
      <c r="D485" s="133" t="s">
        <v>220</v>
      </c>
      <c r="E485" s="134" t="s">
        <v>784</v>
      </c>
      <c r="F485" s="135" t="s">
        <v>785</v>
      </c>
      <c r="G485" s="136" t="s">
        <v>181</v>
      </c>
      <c r="H485" s="137">
        <v>5.415</v>
      </c>
      <c r="I485" s="138"/>
      <c r="J485" s="139">
        <f>ROUND(I485*H485,2)</f>
        <v>0</v>
      </c>
      <c r="K485" s="135" t="s">
        <v>19</v>
      </c>
      <c r="L485" s="33"/>
      <c r="M485" s="140" t="s">
        <v>19</v>
      </c>
      <c r="N485" s="141" t="s">
        <v>46</v>
      </c>
      <c r="P485" s="142">
        <f>O485*H485</f>
        <v>0</v>
      </c>
      <c r="Q485" s="142">
        <v>9.9510000000000001E-2</v>
      </c>
      <c r="R485" s="142">
        <f>Q485*H485</f>
        <v>0.53884664999999998</v>
      </c>
      <c r="S485" s="142">
        <v>0</v>
      </c>
      <c r="T485" s="143">
        <f>S485*H485</f>
        <v>0</v>
      </c>
      <c r="AR485" s="144" t="s">
        <v>224</v>
      </c>
      <c r="AT485" s="144" t="s">
        <v>220</v>
      </c>
      <c r="AU485" s="144" t="s">
        <v>85</v>
      </c>
      <c r="AY485" s="18" t="s">
        <v>218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8" t="s">
        <v>83</v>
      </c>
      <c r="BK485" s="145">
        <f>ROUND(I485*H485,2)</f>
        <v>0</v>
      </c>
      <c r="BL485" s="18" t="s">
        <v>224</v>
      </c>
      <c r="BM485" s="144" t="s">
        <v>786</v>
      </c>
    </row>
    <row r="486" spans="2:65" s="1" customFormat="1" ht="11.25">
      <c r="B486" s="33"/>
      <c r="D486" s="146" t="s">
        <v>226</v>
      </c>
      <c r="F486" s="147" t="s">
        <v>787</v>
      </c>
      <c r="I486" s="148"/>
      <c r="L486" s="33"/>
      <c r="M486" s="149"/>
      <c r="T486" s="54"/>
      <c r="AT486" s="18" t="s">
        <v>226</v>
      </c>
      <c r="AU486" s="18" t="s">
        <v>85</v>
      </c>
    </row>
    <row r="487" spans="2:65" s="12" customFormat="1" ht="11.25">
      <c r="B487" s="152"/>
      <c r="D487" s="146" t="s">
        <v>230</v>
      </c>
      <c r="E487" s="153" t="s">
        <v>19</v>
      </c>
      <c r="F487" s="154" t="s">
        <v>612</v>
      </c>
      <c r="H487" s="153" t="s">
        <v>19</v>
      </c>
      <c r="I487" s="155"/>
      <c r="L487" s="152"/>
      <c r="M487" s="156"/>
      <c r="T487" s="157"/>
      <c r="AT487" s="153" t="s">
        <v>230</v>
      </c>
      <c r="AU487" s="153" t="s">
        <v>85</v>
      </c>
      <c r="AV487" s="12" t="s">
        <v>83</v>
      </c>
      <c r="AW487" s="12" t="s">
        <v>36</v>
      </c>
      <c r="AX487" s="12" t="s">
        <v>75</v>
      </c>
      <c r="AY487" s="153" t="s">
        <v>218</v>
      </c>
    </row>
    <row r="488" spans="2:65" s="12" customFormat="1" ht="11.25">
      <c r="B488" s="152"/>
      <c r="D488" s="146" t="s">
        <v>230</v>
      </c>
      <c r="E488" s="153" t="s">
        <v>19</v>
      </c>
      <c r="F488" s="154" t="s">
        <v>788</v>
      </c>
      <c r="H488" s="153" t="s">
        <v>19</v>
      </c>
      <c r="I488" s="155"/>
      <c r="L488" s="152"/>
      <c r="M488" s="156"/>
      <c r="T488" s="157"/>
      <c r="AT488" s="153" t="s">
        <v>230</v>
      </c>
      <c r="AU488" s="153" t="s">
        <v>85</v>
      </c>
      <c r="AV488" s="12" t="s">
        <v>83</v>
      </c>
      <c r="AW488" s="12" t="s">
        <v>36</v>
      </c>
      <c r="AX488" s="12" t="s">
        <v>75</v>
      </c>
      <c r="AY488" s="153" t="s">
        <v>218</v>
      </c>
    </row>
    <row r="489" spans="2:65" s="13" customFormat="1" ht="11.25">
      <c r="B489" s="158"/>
      <c r="D489" s="146" t="s">
        <v>230</v>
      </c>
      <c r="E489" s="159" t="s">
        <v>19</v>
      </c>
      <c r="F489" s="160" t="s">
        <v>529</v>
      </c>
      <c r="H489" s="161">
        <v>2.3090000000000002</v>
      </c>
      <c r="I489" s="162"/>
      <c r="L489" s="158"/>
      <c r="M489" s="163"/>
      <c r="T489" s="164"/>
      <c r="AT489" s="159" t="s">
        <v>230</v>
      </c>
      <c r="AU489" s="159" t="s">
        <v>85</v>
      </c>
      <c r="AV489" s="13" t="s">
        <v>85</v>
      </c>
      <c r="AW489" s="13" t="s">
        <v>36</v>
      </c>
      <c r="AX489" s="13" t="s">
        <v>75</v>
      </c>
      <c r="AY489" s="159" t="s">
        <v>218</v>
      </c>
    </row>
    <row r="490" spans="2:65" s="13" customFormat="1" ht="11.25">
      <c r="B490" s="158"/>
      <c r="D490" s="146" t="s">
        <v>230</v>
      </c>
      <c r="E490" s="159" t="s">
        <v>19</v>
      </c>
      <c r="F490" s="160" t="s">
        <v>571</v>
      </c>
      <c r="H490" s="161">
        <v>0.54700000000000004</v>
      </c>
      <c r="I490" s="162"/>
      <c r="L490" s="158"/>
      <c r="M490" s="163"/>
      <c r="T490" s="164"/>
      <c r="AT490" s="159" t="s">
        <v>230</v>
      </c>
      <c r="AU490" s="159" t="s">
        <v>85</v>
      </c>
      <c r="AV490" s="13" t="s">
        <v>85</v>
      </c>
      <c r="AW490" s="13" t="s">
        <v>36</v>
      </c>
      <c r="AX490" s="13" t="s">
        <v>75</v>
      </c>
      <c r="AY490" s="159" t="s">
        <v>218</v>
      </c>
    </row>
    <row r="491" spans="2:65" s="13" customFormat="1" ht="11.25">
      <c r="B491" s="158"/>
      <c r="D491" s="146" t="s">
        <v>230</v>
      </c>
      <c r="E491" s="159" t="s">
        <v>19</v>
      </c>
      <c r="F491" s="160" t="s">
        <v>568</v>
      </c>
      <c r="H491" s="161">
        <v>0.81499999999999995</v>
      </c>
      <c r="I491" s="162"/>
      <c r="L491" s="158"/>
      <c r="M491" s="163"/>
      <c r="T491" s="164"/>
      <c r="AT491" s="159" t="s">
        <v>230</v>
      </c>
      <c r="AU491" s="159" t="s">
        <v>85</v>
      </c>
      <c r="AV491" s="13" t="s">
        <v>85</v>
      </c>
      <c r="AW491" s="13" t="s">
        <v>36</v>
      </c>
      <c r="AX491" s="13" t="s">
        <v>75</v>
      </c>
      <c r="AY491" s="159" t="s">
        <v>218</v>
      </c>
    </row>
    <row r="492" spans="2:65" s="13" customFormat="1" ht="11.25">
      <c r="B492" s="158"/>
      <c r="D492" s="146" t="s">
        <v>230</v>
      </c>
      <c r="E492" s="159" t="s">
        <v>19</v>
      </c>
      <c r="F492" s="160" t="s">
        <v>789</v>
      </c>
      <c r="H492" s="161">
        <v>7.1999999999999995E-2</v>
      </c>
      <c r="I492" s="162"/>
      <c r="L492" s="158"/>
      <c r="M492" s="163"/>
      <c r="T492" s="164"/>
      <c r="AT492" s="159" t="s">
        <v>230</v>
      </c>
      <c r="AU492" s="159" t="s">
        <v>85</v>
      </c>
      <c r="AV492" s="13" t="s">
        <v>85</v>
      </c>
      <c r="AW492" s="13" t="s">
        <v>36</v>
      </c>
      <c r="AX492" s="13" t="s">
        <v>75</v>
      </c>
      <c r="AY492" s="159" t="s">
        <v>218</v>
      </c>
    </row>
    <row r="493" spans="2:65" s="13" customFormat="1" ht="11.25">
      <c r="B493" s="158"/>
      <c r="D493" s="146" t="s">
        <v>230</v>
      </c>
      <c r="E493" s="159" t="s">
        <v>19</v>
      </c>
      <c r="F493" s="160" t="s">
        <v>544</v>
      </c>
      <c r="H493" s="161">
        <v>1.6719999999999999</v>
      </c>
      <c r="I493" s="162"/>
      <c r="L493" s="158"/>
      <c r="M493" s="163"/>
      <c r="T493" s="164"/>
      <c r="AT493" s="159" t="s">
        <v>230</v>
      </c>
      <c r="AU493" s="159" t="s">
        <v>85</v>
      </c>
      <c r="AV493" s="13" t="s">
        <v>85</v>
      </c>
      <c r="AW493" s="13" t="s">
        <v>36</v>
      </c>
      <c r="AX493" s="13" t="s">
        <v>75</v>
      </c>
      <c r="AY493" s="159" t="s">
        <v>218</v>
      </c>
    </row>
    <row r="494" spans="2:65" s="14" customFormat="1" ht="11.25">
      <c r="B494" s="165"/>
      <c r="D494" s="146" t="s">
        <v>230</v>
      </c>
      <c r="E494" s="166" t="s">
        <v>547</v>
      </c>
      <c r="F494" s="167" t="s">
        <v>235</v>
      </c>
      <c r="H494" s="168">
        <v>5.415</v>
      </c>
      <c r="I494" s="169"/>
      <c r="L494" s="165"/>
      <c r="M494" s="170"/>
      <c r="T494" s="171"/>
      <c r="AT494" s="166" t="s">
        <v>230</v>
      </c>
      <c r="AU494" s="166" t="s">
        <v>85</v>
      </c>
      <c r="AV494" s="14" t="s">
        <v>224</v>
      </c>
      <c r="AW494" s="14" t="s">
        <v>36</v>
      </c>
      <c r="AX494" s="14" t="s">
        <v>83</v>
      </c>
      <c r="AY494" s="166" t="s">
        <v>218</v>
      </c>
    </row>
    <row r="495" spans="2:65" s="1" customFormat="1" ht="11.25">
      <c r="B495" s="33"/>
      <c r="D495" s="146" t="s">
        <v>247</v>
      </c>
      <c r="F495" s="172" t="s">
        <v>790</v>
      </c>
      <c r="L495" s="33"/>
      <c r="M495" s="149"/>
      <c r="T495" s="54"/>
      <c r="AU495" s="18" t="s">
        <v>85</v>
      </c>
    </row>
    <row r="496" spans="2:65" s="1" customFormat="1" ht="11.25">
      <c r="B496" s="33"/>
      <c r="D496" s="146" t="s">
        <v>247</v>
      </c>
      <c r="F496" s="173" t="s">
        <v>791</v>
      </c>
      <c r="H496" s="174">
        <v>0</v>
      </c>
      <c r="L496" s="33"/>
      <c r="M496" s="149"/>
      <c r="T496" s="54"/>
      <c r="AU496" s="18" t="s">
        <v>85</v>
      </c>
    </row>
    <row r="497" spans="2:47" s="1" customFormat="1" ht="11.25">
      <c r="B497" s="33"/>
      <c r="D497" s="146" t="s">
        <v>247</v>
      </c>
      <c r="F497" s="173" t="s">
        <v>792</v>
      </c>
      <c r="H497" s="174">
        <v>1.276</v>
      </c>
      <c r="L497" s="33"/>
      <c r="M497" s="149"/>
      <c r="T497" s="54"/>
      <c r="AU497" s="18" t="s">
        <v>85</v>
      </c>
    </row>
    <row r="498" spans="2:47" s="1" customFormat="1" ht="11.25">
      <c r="B498" s="33"/>
      <c r="D498" s="146" t="s">
        <v>247</v>
      </c>
      <c r="F498" s="173" t="s">
        <v>793</v>
      </c>
      <c r="H498" s="174">
        <v>1.0329999999999999</v>
      </c>
      <c r="L498" s="33"/>
      <c r="M498" s="149"/>
      <c r="T498" s="54"/>
      <c r="AU498" s="18" t="s">
        <v>85</v>
      </c>
    </row>
    <row r="499" spans="2:47" s="1" customFormat="1" ht="11.25">
      <c r="B499" s="33"/>
      <c r="D499" s="146" t="s">
        <v>247</v>
      </c>
      <c r="F499" s="173" t="s">
        <v>235</v>
      </c>
      <c r="H499" s="174">
        <v>2.3090000000000002</v>
      </c>
      <c r="L499" s="33"/>
      <c r="M499" s="149"/>
      <c r="T499" s="54"/>
      <c r="AU499" s="18" t="s">
        <v>85</v>
      </c>
    </row>
    <row r="500" spans="2:47" s="1" customFormat="1" ht="11.25">
      <c r="B500" s="33"/>
      <c r="D500" s="146" t="s">
        <v>247</v>
      </c>
      <c r="F500" s="172" t="s">
        <v>794</v>
      </c>
      <c r="L500" s="33"/>
      <c r="M500" s="149"/>
      <c r="T500" s="54"/>
      <c r="AU500" s="18" t="s">
        <v>85</v>
      </c>
    </row>
    <row r="501" spans="2:47" s="1" customFormat="1" ht="11.25">
      <c r="B501" s="33"/>
      <c r="D501" s="146" t="s">
        <v>247</v>
      </c>
      <c r="F501" s="173" t="s">
        <v>795</v>
      </c>
      <c r="H501" s="174">
        <v>0</v>
      </c>
      <c r="L501" s="33"/>
      <c r="M501" s="149"/>
      <c r="T501" s="54"/>
      <c r="AU501" s="18" t="s">
        <v>85</v>
      </c>
    </row>
    <row r="502" spans="2:47" s="1" customFormat="1" ht="11.25">
      <c r="B502" s="33"/>
      <c r="D502" s="146" t="s">
        <v>247</v>
      </c>
      <c r="F502" s="173" t="s">
        <v>796</v>
      </c>
      <c r="H502" s="174">
        <v>0.54700000000000004</v>
      </c>
      <c r="L502" s="33"/>
      <c r="M502" s="149"/>
      <c r="T502" s="54"/>
      <c r="AU502" s="18" t="s">
        <v>85</v>
      </c>
    </row>
    <row r="503" spans="2:47" s="1" customFormat="1" ht="11.25">
      <c r="B503" s="33"/>
      <c r="D503" s="146" t="s">
        <v>247</v>
      </c>
      <c r="F503" s="172" t="s">
        <v>797</v>
      </c>
      <c r="L503" s="33"/>
      <c r="M503" s="149"/>
      <c r="T503" s="54"/>
      <c r="AU503" s="18" t="s">
        <v>85</v>
      </c>
    </row>
    <row r="504" spans="2:47" s="1" customFormat="1" ht="11.25">
      <c r="B504" s="33"/>
      <c r="D504" s="146" t="s">
        <v>247</v>
      </c>
      <c r="F504" s="173" t="s">
        <v>612</v>
      </c>
      <c r="H504" s="174">
        <v>0</v>
      </c>
      <c r="L504" s="33"/>
      <c r="M504" s="149"/>
      <c r="T504" s="54"/>
      <c r="AU504" s="18" t="s">
        <v>85</v>
      </c>
    </row>
    <row r="505" spans="2:47" s="1" customFormat="1" ht="11.25">
      <c r="B505" s="33"/>
      <c r="D505" s="146" t="s">
        <v>247</v>
      </c>
      <c r="F505" s="173" t="s">
        <v>798</v>
      </c>
      <c r="H505" s="174">
        <v>0</v>
      </c>
      <c r="L505" s="33"/>
      <c r="M505" s="149"/>
      <c r="T505" s="54"/>
      <c r="AU505" s="18" t="s">
        <v>85</v>
      </c>
    </row>
    <row r="506" spans="2:47" s="1" customFormat="1" ht="11.25">
      <c r="B506" s="33"/>
      <c r="D506" s="146" t="s">
        <v>247</v>
      </c>
      <c r="F506" s="173" t="s">
        <v>799</v>
      </c>
      <c r="H506" s="174">
        <v>0.19900000000000001</v>
      </c>
      <c r="L506" s="33"/>
      <c r="M506" s="149"/>
      <c r="T506" s="54"/>
      <c r="AU506" s="18" t="s">
        <v>85</v>
      </c>
    </row>
    <row r="507" spans="2:47" s="1" customFormat="1" ht="11.25">
      <c r="B507" s="33"/>
      <c r="D507" s="146" t="s">
        <v>247</v>
      </c>
      <c r="F507" s="173" t="s">
        <v>800</v>
      </c>
      <c r="H507" s="174">
        <v>0.16400000000000001</v>
      </c>
      <c r="L507" s="33"/>
      <c r="M507" s="149"/>
      <c r="T507" s="54"/>
      <c r="AU507" s="18" t="s">
        <v>85</v>
      </c>
    </row>
    <row r="508" spans="2:47" s="1" customFormat="1" ht="11.25">
      <c r="B508" s="33"/>
      <c r="D508" s="146" t="s">
        <v>247</v>
      </c>
      <c r="F508" s="173" t="s">
        <v>801</v>
      </c>
      <c r="H508" s="174">
        <v>0</v>
      </c>
      <c r="L508" s="33"/>
      <c r="M508" s="149"/>
      <c r="T508" s="54"/>
      <c r="AU508" s="18" t="s">
        <v>85</v>
      </c>
    </row>
    <row r="509" spans="2:47" s="1" customFormat="1" ht="11.25">
      <c r="B509" s="33"/>
      <c r="D509" s="146" t="s">
        <v>247</v>
      </c>
      <c r="F509" s="173" t="s">
        <v>802</v>
      </c>
      <c r="H509" s="174">
        <v>0.45200000000000001</v>
      </c>
      <c r="L509" s="33"/>
      <c r="M509" s="149"/>
      <c r="T509" s="54"/>
      <c r="AU509" s="18" t="s">
        <v>85</v>
      </c>
    </row>
    <row r="510" spans="2:47" s="1" customFormat="1" ht="11.25">
      <c r="B510" s="33"/>
      <c r="D510" s="146" t="s">
        <v>247</v>
      </c>
      <c r="F510" s="173" t="s">
        <v>235</v>
      </c>
      <c r="H510" s="174">
        <v>0.81499999999999995</v>
      </c>
      <c r="L510" s="33"/>
      <c r="M510" s="149"/>
      <c r="T510" s="54"/>
      <c r="AU510" s="18" t="s">
        <v>85</v>
      </c>
    </row>
    <row r="511" spans="2:47" s="1" customFormat="1" ht="11.25">
      <c r="B511" s="33"/>
      <c r="D511" s="146" t="s">
        <v>247</v>
      </c>
      <c r="F511" s="172" t="s">
        <v>803</v>
      </c>
      <c r="L511" s="33"/>
      <c r="M511" s="149"/>
      <c r="T511" s="54"/>
      <c r="AU511" s="18" t="s">
        <v>85</v>
      </c>
    </row>
    <row r="512" spans="2:47" s="1" customFormat="1" ht="11.25">
      <c r="B512" s="33"/>
      <c r="D512" s="146" t="s">
        <v>247</v>
      </c>
      <c r="F512" s="173" t="s">
        <v>612</v>
      </c>
      <c r="H512" s="174">
        <v>0</v>
      </c>
      <c r="L512" s="33"/>
      <c r="M512" s="149"/>
      <c r="T512" s="54"/>
      <c r="AU512" s="18" t="s">
        <v>85</v>
      </c>
    </row>
    <row r="513" spans="2:65" s="1" customFormat="1" ht="11.25">
      <c r="B513" s="33"/>
      <c r="D513" s="146" t="s">
        <v>247</v>
      </c>
      <c r="F513" s="173" t="s">
        <v>804</v>
      </c>
      <c r="H513" s="174">
        <v>8</v>
      </c>
      <c r="L513" s="33"/>
      <c r="M513" s="149"/>
      <c r="T513" s="54"/>
      <c r="AU513" s="18" t="s">
        <v>85</v>
      </c>
    </row>
    <row r="514" spans="2:65" s="1" customFormat="1" ht="11.25">
      <c r="B514" s="33"/>
      <c r="D514" s="146" t="s">
        <v>247</v>
      </c>
      <c r="F514" s="173" t="s">
        <v>805</v>
      </c>
      <c r="H514" s="174">
        <v>20</v>
      </c>
      <c r="L514" s="33"/>
      <c r="M514" s="149"/>
      <c r="T514" s="54"/>
      <c r="AU514" s="18" t="s">
        <v>85</v>
      </c>
    </row>
    <row r="515" spans="2:65" s="1" customFormat="1" ht="11.25">
      <c r="B515" s="33"/>
      <c r="D515" s="146" t="s">
        <v>247</v>
      </c>
      <c r="F515" s="173" t="s">
        <v>235</v>
      </c>
      <c r="H515" s="174">
        <v>28</v>
      </c>
      <c r="L515" s="33"/>
      <c r="M515" s="149"/>
      <c r="T515" s="54"/>
      <c r="AU515" s="18" t="s">
        <v>85</v>
      </c>
    </row>
    <row r="516" spans="2:65" s="1" customFormat="1" ht="11.25">
      <c r="B516" s="33"/>
      <c r="D516" s="146" t="s">
        <v>247</v>
      </c>
      <c r="F516" s="172" t="s">
        <v>806</v>
      </c>
      <c r="L516" s="33"/>
      <c r="M516" s="149"/>
      <c r="T516" s="54"/>
      <c r="AU516" s="18" t="s">
        <v>85</v>
      </c>
    </row>
    <row r="517" spans="2:65" s="1" customFormat="1" ht="11.25">
      <c r="B517" s="33"/>
      <c r="D517" s="146" t="s">
        <v>247</v>
      </c>
      <c r="F517" s="173" t="s">
        <v>807</v>
      </c>
      <c r="H517" s="174">
        <v>0.74399999999999999</v>
      </c>
      <c r="L517" s="33"/>
      <c r="M517" s="149"/>
      <c r="T517" s="54"/>
      <c r="AU517" s="18" t="s">
        <v>85</v>
      </c>
    </row>
    <row r="518" spans="2:65" s="1" customFormat="1" ht="11.25">
      <c r="B518" s="33"/>
      <c r="D518" s="146" t="s">
        <v>247</v>
      </c>
      <c r="F518" s="173" t="s">
        <v>808</v>
      </c>
      <c r="H518" s="174">
        <v>0</v>
      </c>
      <c r="L518" s="33"/>
      <c r="M518" s="149"/>
      <c r="T518" s="54"/>
      <c r="AU518" s="18" t="s">
        <v>85</v>
      </c>
    </row>
    <row r="519" spans="2:65" s="1" customFormat="1" ht="11.25">
      <c r="B519" s="33"/>
      <c r="D519" s="146" t="s">
        <v>247</v>
      </c>
      <c r="F519" s="173" t="s">
        <v>809</v>
      </c>
      <c r="H519" s="174">
        <v>0.92800000000000005</v>
      </c>
      <c r="L519" s="33"/>
      <c r="M519" s="149"/>
      <c r="T519" s="54"/>
      <c r="AU519" s="18" t="s">
        <v>85</v>
      </c>
    </row>
    <row r="520" spans="2:65" s="1" customFormat="1" ht="11.25">
      <c r="B520" s="33"/>
      <c r="D520" s="146" t="s">
        <v>247</v>
      </c>
      <c r="F520" s="173" t="s">
        <v>235</v>
      </c>
      <c r="H520" s="174">
        <v>1.6719999999999999</v>
      </c>
      <c r="L520" s="33"/>
      <c r="M520" s="149"/>
      <c r="T520" s="54"/>
      <c r="AU520" s="18" t="s">
        <v>85</v>
      </c>
    </row>
    <row r="521" spans="2:65" s="1" customFormat="1" ht="16.5" customHeight="1">
      <c r="B521" s="33"/>
      <c r="C521" s="186" t="s">
        <v>810</v>
      </c>
      <c r="D521" s="186" t="s">
        <v>638</v>
      </c>
      <c r="E521" s="187" t="s">
        <v>811</v>
      </c>
      <c r="F521" s="188" t="s">
        <v>812</v>
      </c>
      <c r="G521" s="189" t="s">
        <v>181</v>
      </c>
      <c r="H521" s="190">
        <v>2.3090000000000002</v>
      </c>
      <c r="I521" s="191"/>
      <c r="J521" s="192">
        <f>ROUND(I521*H521,2)</f>
        <v>0</v>
      </c>
      <c r="K521" s="188" t="s">
        <v>19</v>
      </c>
      <c r="L521" s="193"/>
      <c r="M521" s="194" t="s">
        <v>19</v>
      </c>
      <c r="N521" s="195" t="s">
        <v>46</v>
      </c>
      <c r="P521" s="142">
        <f>O521*H521</f>
        <v>0</v>
      </c>
      <c r="Q521" s="142">
        <v>1</v>
      </c>
      <c r="R521" s="142">
        <f>Q521*H521</f>
        <v>2.3090000000000002</v>
      </c>
      <c r="S521" s="142">
        <v>0</v>
      </c>
      <c r="T521" s="143">
        <f>S521*H521</f>
        <v>0</v>
      </c>
      <c r="AR521" s="144" t="s">
        <v>301</v>
      </c>
      <c r="AT521" s="144" t="s">
        <v>638</v>
      </c>
      <c r="AU521" s="144" t="s">
        <v>85</v>
      </c>
      <c r="AY521" s="18" t="s">
        <v>218</v>
      </c>
      <c r="BE521" s="145">
        <f>IF(N521="základní",J521,0)</f>
        <v>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8" t="s">
        <v>83</v>
      </c>
      <c r="BK521" s="145">
        <f>ROUND(I521*H521,2)</f>
        <v>0</v>
      </c>
      <c r="BL521" s="18" t="s">
        <v>224</v>
      </c>
      <c r="BM521" s="144" t="s">
        <v>813</v>
      </c>
    </row>
    <row r="522" spans="2:65" s="1" customFormat="1" ht="29.25">
      <c r="B522" s="33"/>
      <c r="D522" s="146" t="s">
        <v>226</v>
      </c>
      <c r="F522" s="147" t="s">
        <v>814</v>
      </c>
      <c r="I522" s="148"/>
      <c r="L522" s="33"/>
      <c r="M522" s="149"/>
      <c r="T522" s="54"/>
      <c r="AT522" s="18" t="s">
        <v>226</v>
      </c>
      <c r="AU522" s="18" t="s">
        <v>85</v>
      </c>
    </row>
    <row r="523" spans="2:65" s="12" customFormat="1" ht="11.25">
      <c r="B523" s="152"/>
      <c r="D523" s="146" t="s">
        <v>230</v>
      </c>
      <c r="E523" s="153" t="s">
        <v>19</v>
      </c>
      <c r="F523" s="154" t="s">
        <v>791</v>
      </c>
      <c r="H523" s="153" t="s">
        <v>19</v>
      </c>
      <c r="I523" s="155"/>
      <c r="L523" s="152"/>
      <c r="M523" s="156"/>
      <c r="T523" s="157"/>
      <c r="AT523" s="153" t="s">
        <v>230</v>
      </c>
      <c r="AU523" s="153" t="s">
        <v>85</v>
      </c>
      <c r="AV523" s="12" t="s">
        <v>83</v>
      </c>
      <c r="AW523" s="12" t="s">
        <v>36</v>
      </c>
      <c r="AX523" s="12" t="s">
        <v>75</v>
      </c>
      <c r="AY523" s="153" t="s">
        <v>218</v>
      </c>
    </row>
    <row r="524" spans="2:65" s="13" customFormat="1" ht="11.25">
      <c r="B524" s="158"/>
      <c r="D524" s="146" t="s">
        <v>230</v>
      </c>
      <c r="E524" s="159" t="s">
        <v>19</v>
      </c>
      <c r="F524" s="160" t="s">
        <v>792</v>
      </c>
      <c r="H524" s="161">
        <v>1.276</v>
      </c>
      <c r="I524" s="162"/>
      <c r="L524" s="158"/>
      <c r="M524" s="163"/>
      <c r="T524" s="164"/>
      <c r="AT524" s="159" t="s">
        <v>230</v>
      </c>
      <c r="AU524" s="159" t="s">
        <v>85</v>
      </c>
      <c r="AV524" s="13" t="s">
        <v>85</v>
      </c>
      <c r="AW524" s="13" t="s">
        <v>36</v>
      </c>
      <c r="AX524" s="13" t="s">
        <v>75</v>
      </c>
      <c r="AY524" s="159" t="s">
        <v>218</v>
      </c>
    </row>
    <row r="525" spans="2:65" s="13" customFormat="1" ht="11.25">
      <c r="B525" s="158"/>
      <c r="D525" s="146" t="s">
        <v>230</v>
      </c>
      <c r="E525" s="159" t="s">
        <v>19</v>
      </c>
      <c r="F525" s="160" t="s">
        <v>793</v>
      </c>
      <c r="H525" s="161">
        <v>1.0329999999999999</v>
      </c>
      <c r="I525" s="162"/>
      <c r="L525" s="158"/>
      <c r="M525" s="163"/>
      <c r="T525" s="164"/>
      <c r="AT525" s="159" t="s">
        <v>230</v>
      </c>
      <c r="AU525" s="159" t="s">
        <v>85</v>
      </c>
      <c r="AV525" s="13" t="s">
        <v>85</v>
      </c>
      <c r="AW525" s="13" t="s">
        <v>36</v>
      </c>
      <c r="AX525" s="13" t="s">
        <v>75</v>
      </c>
      <c r="AY525" s="159" t="s">
        <v>218</v>
      </c>
    </row>
    <row r="526" spans="2:65" s="14" customFormat="1" ht="11.25">
      <c r="B526" s="165"/>
      <c r="D526" s="146" t="s">
        <v>230</v>
      </c>
      <c r="E526" s="166" t="s">
        <v>529</v>
      </c>
      <c r="F526" s="167" t="s">
        <v>235</v>
      </c>
      <c r="H526" s="168">
        <v>2.3090000000000002</v>
      </c>
      <c r="I526" s="169"/>
      <c r="L526" s="165"/>
      <c r="M526" s="170"/>
      <c r="T526" s="171"/>
      <c r="AT526" s="166" t="s">
        <v>230</v>
      </c>
      <c r="AU526" s="166" t="s">
        <v>85</v>
      </c>
      <c r="AV526" s="14" t="s">
        <v>224</v>
      </c>
      <c r="AW526" s="14" t="s">
        <v>36</v>
      </c>
      <c r="AX526" s="14" t="s">
        <v>83</v>
      </c>
      <c r="AY526" s="166" t="s">
        <v>218</v>
      </c>
    </row>
    <row r="527" spans="2:65" s="1" customFormat="1" ht="16.5" customHeight="1">
      <c r="B527" s="33"/>
      <c r="C527" s="186" t="s">
        <v>815</v>
      </c>
      <c r="D527" s="186" t="s">
        <v>638</v>
      </c>
      <c r="E527" s="187" t="s">
        <v>816</v>
      </c>
      <c r="F527" s="188" t="s">
        <v>645</v>
      </c>
      <c r="G527" s="189" t="s">
        <v>181</v>
      </c>
      <c r="H527" s="190">
        <v>0.54700000000000004</v>
      </c>
      <c r="I527" s="191"/>
      <c r="J527" s="192">
        <f>ROUND(I527*H527,2)</f>
        <v>0</v>
      </c>
      <c r="K527" s="188" t="s">
        <v>19</v>
      </c>
      <c r="L527" s="193"/>
      <c r="M527" s="194" t="s">
        <v>19</v>
      </c>
      <c r="N527" s="195" t="s">
        <v>46</v>
      </c>
      <c r="P527" s="142">
        <f>O527*H527</f>
        <v>0</v>
      </c>
      <c r="Q527" s="142">
        <v>1</v>
      </c>
      <c r="R527" s="142">
        <f>Q527*H527</f>
        <v>0.54700000000000004</v>
      </c>
      <c r="S527" s="142">
        <v>0</v>
      </c>
      <c r="T527" s="143">
        <f>S527*H527</f>
        <v>0</v>
      </c>
      <c r="AR527" s="144" t="s">
        <v>301</v>
      </c>
      <c r="AT527" s="144" t="s">
        <v>638</v>
      </c>
      <c r="AU527" s="144" t="s">
        <v>85</v>
      </c>
      <c r="AY527" s="18" t="s">
        <v>218</v>
      </c>
      <c r="BE527" s="145">
        <f>IF(N527="základní",J527,0)</f>
        <v>0</v>
      </c>
      <c r="BF527" s="145">
        <f>IF(N527="snížená",J527,0)</f>
        <v>0</v>
      </c>
      <c r="BG527" s="145">
        <f>IF(N527="zákl. přenesená",J527,0)</f>
        <v>0</v>
      </c>
      <c r="BH527" s="145">
        <f>IF(N527="sníž. přenesená",J527,0)</f>
        <v>0</v>
      </c>
      <c r="BI527" s="145">
        <f>IF(N527="nulová",J527,0)</f>
        <v>0</v>
      </c>
      <c r="BJ527" s="18" t="s">
        <v>83</v>
      </c>
      <c r="BK527" s="145">
        <f>ROUND(I527*H527,2)</f>
        <v>0</v>
      </c>
      <c r="BL527" s="18" t="s">
        <v>224</v>
      </c>
      <c r="BM527" s="144" t="s">
        <v>817</v>
      </c>
    </row>
    <row r="528" spans="2:65" s="1" customFormat="1" ht="29.25">
      <c r="B528" s="33"/>
      <c r="D528" s="146" t="s">
        <v>226</v>
      </c>
      <c r="F528" s="147" t="s">
        <v>647</v>
      </c>
      <c r="I528" s="148"/>
      <c r="L528" s="33"/>
      <c r="M528" s="149"/>
      <c r="T528" s="54"/>
      <c r="AT528" s="18" t="s">
        <v>226</v>
      </c>
      <c r="AU528" s="18" t="s">
        <v>85</v>
      </c>
    </row>
    <row r="529" spans="2:65" s="12" customFormat="1" ht="11.25">
      <c r="B529" s="152"/>
      <c r="D529" s="146" t="s">
        <v>230</v>
      </c>
      <c r="E529" s="153" t="s">
        <v>19</v>
      </c>
      <c r="F529" s="154" t="s">
        <v>795</v>
      </c>
      <c r="H529" s="153" t="s">
        <v>19</v>
      </c>
      <c r="I529" s="155"/>
      <c r="L529" s="152"/>
      <c r="M529" s="156"/>
      <c r="T529" s="157"/>
      <c r="AT529" s="153" t="s">
        <v>230</v>
      </c>
      <c r="AU529" s="153" t="s">
        <v>85</v>
      </c>
      <c r="AV529" s="12" t="s">
        <v>83</v>
      </c>
      <c r="AW529" s="12" t="s">
        <v>36</v>
      </c>
      <c r="AX529" s="12" t="s">
        <v>75</v>
      </c>
      <c r="AY529" s="153" t="s">
        <v>218</v>
      </c>
    </row>
    <row r="530" spans="2:65" s="13" customFormat="1" ht="11.25">
      <c r="B530" s="158"/>
      <c r="D530" s="146" t="s">
        <v>230</v>
      </c>
      <c r="E530" s="159" t="s">
        <v>571</v>
      </c>
      <c r="F530" s="160" t="s">
        <v>796</v>
      </c>
      <c r="H530" s="161">
        <v>0.54700000000000004</v>
      </c>
      <c r="I530" s="162"/>
      <c r="L530" s="158"/>
      <c r="M530" s="163"/>
      <c r="T530" s="164"/>
      <c r="AT530" s="159" t="s">
        <v>230</v>
      </c>
      <c r="AU530" s="159" t="s">
        <v>85</v>
      </c>
      <c r="AV530" s="13" t="s">
        <v>85</v>
      </c>
      <c r="AW530" s="13" t="s">
        <v>36</v>
      </c>
      <c r="AX530" s="13" t="s">
        <v>83</v>
      </c>
      <c r="AY530" s="159" t="s">
        <v>218</v>
      </c>
    </row>
    <row r="531" spans="2:65" s="1" customFormat="1" ht="16.5" customHeight="1">
      <c r="B531" s="33"/>
      <c r="C531" s="186" t="s">
        <v>818</v>
      </c>
      <c r="D531" s="186" t="s">
        <v>638</v>
      </c>
      <c r="E531" s="187" t="s">
        <v>819</v>
      </c>
      <c r="F531" s="188" t="s">
        <v>820</v>
      </c>
      <c r="G531" s="189" t="s">
        <v>181</v>
      </c>
      <c r="H531" s="190">
        <v>0.81499999999999995</v>
      </c>
      <c r="I531" s="191"/>
      <c r="J531" s="192">
        <f>ROUND(I531*H531,2)</f>
        <v>0</v>
      </c>
      <c r="K531" s="188" t="s">
        <v>19</v>
      </c>
      <c r="L531" s="193"/>
      <c r="M531" s="194" t="s">
        <v>19</v>
      </c>
      <c r="N531" s="195" t="s">
        <v>46</v>
      </c>
      <c r="P531" s="142">
        <f>O531*H531</f>
        <v>0</v>
      </c>
      <c r="Q531" s="142">
        <v>1</v>
      </c>
      <c r="R531" s="142">
        <f>Q531*H531</f>
        <v>0.81499999999999995</v>
      </c>
      <c r="S531" s="142">
        <v>0</v>
      </c>
      <c r="T531" s="143">
        <f>S531*H531</f>
        <v>0</v>
      </c>
      <c r="AR531" s="144" t="s">
        <v>301</v>
      </c>
      <c r="AT531" s="144" t="s">
        <v>638</v>
      </c>
      <c r="AU531" s="144" t="s">
        <v>85</v>
      </c>
      <c r="AY531" s="18" t="s">
        <v>218</v>
      </c>
      <c r="BE531" s="145">
        <f>IF(N531="základní",J531,0)</f>
        <v>0</v>
      </c>
      <c r="BF531" s="145">
        <f>IF(N531="snížená",J531,0)</f>
        <v>0</v>
      </c>
      <c r="BG531" s="145">
        <f>IF(N531="zákl. přenesená",J531,0)</f>
        <v>0</v>
      </c>
      <c r="BH531" s="145">
        <f>IF(N531="sníž. přenesená",J531,0)</f>
        <v>0</v>
      </c>
      <c r="BI531" s="145">
        <f>IF(N531="nulová",J531,0)</f>
        <v>0</v>
      </c>
      <c r="BJ531" s="18" t="s">
        <v>83</v>
      </c>
      <c r="BK531" s="145">
        <f>ROUND(I531*H531,2)</f>
        <v>0</v>
      </c>
      <c r="BL531" s="18" t="s">
        <v>224</v>
      </c>
      <c r="BM531" s="144" t="s">
        <v>821</v>
      </c>
    </row>
    <row r="532" spans="2:65" s="1" customFormat="1" ht="48.75">
      <c r="B532" s="33"/>
      <c r="D532" s="146" t="s">
        <v>226</v>
      </c>
      <c r="F532" s="147" t="s">
        <v>822</v>
      </c>
      <c r="I532" s="148"/>
      <c r="L532" s="33"/>
      <c r="M532" s="149"/>
      <c r="T532" s="54"/>
      <c r="AT532" s="18" t="s">
        <v>226</v>
      </c>
      <c r="AU532" s="18" t="s">
        <v>85</v>
      </c>
    </row>
    <row r="533" spans="2:65" s="12" customFormat="1" ht="11.25">
      <c r="B533" s="152"/>
      <c r="D533" s="146" t="s">
        <v>230</v>
      </c>
      <c r="E533" s="153" t="s">
        <v>19</v>
      </c>
      <c r="F533" s="154" t="s">
        <v>612</v>
      </c>
      <c r="H533" s="153" t="s">
        <v>19</v>
      </c>
      <c r="I533" s="155"/>
      <c r="L533" s="152"/>
      <c r="M533" s="156"/>
      <c r="T533" s="157"/>
      <c r="AT533" s="153" t="s">
        <v>230</v>
      </c>
      <c r="AU533" s="153" t="s">
        <v>85</v>
      </c>
      <c r="AV533" s="12" t="s">
        <v>83</v>
      </c>
      <c r="AW533" s="12" t="s">
        <v>36</v>
      </c>
      <c r="AX533" s="12" t="s">
        <v>75</v>
      </c>
      <c r="AY533" s="153" t="s">
        <v>218</v>
      </c>
    </row>
    <row r="534" spans="2:65" s="12" customFormat="1" ht="11.25">
      <c r="B534" s="152"/>
      <c r="D534" s="146" t="s">
        <v>230</v>
      </c>
      <c r="E534" s="153" t="s">
        <v>19</v>
      </c>
      <c r="F534" s="154" t="s">
        <v>798</v>
      </c>
      <c r="H534" s="153" t="s">
        <v>19</v>
      </c>
      <c r="I534" s="155"/>
      <c r="L534" s="152"/>
      <c r="M534" s="156"/>
      <c r="T534" s="157"/>
      <c r="AT534" s="153" t="s">
        <v>230</v>
      </c>
      <c r="AU534" s="153" t="s">
        <v>85</v>
      </c>
      <c r="AV534" s="12" t="s">
        <v>83</v>
      </c>
      <c r="AW534" s="12" t="s">
        <v>36</v>
      </c>
      <c r="AX534" s="12" t="s">
        <v>75</v>
      </c>
      <c r="AY534" s="153" t="s">
        <v>218</v>
      </c>
    </row>
    <row r="535" spans="2:65" s="13" customFormat="1" ht="11.25">
      <c r="B535" s="158"/>
      <c r="D535" s="146" t="s">
        <v>230</v>
      </c>
      <c r="E535" s="159" t="s">
        <v>19</v>
      </c>
      <c r="F535" s="160" t="s">
        <v>799</v>
      </c>
      <c r="H535" s="161">
        <v>0.19900000000000001</v>
      </c>
      <c r="I535" s="162"/>
      <c r="L535" s="158"/>
      <c r="M535" s="163"/>
      <c r="T535" s="164"/>
      <c r="AT535" s="159" t="s">
        <v>230</v>
      </c>
      <c r="AU535" s="159" t="s">
        <v>85</v>
      </c>
      <c r="AV535" s="13" t="s">
        <v>85</v>
      </c>
      <c r="AW535" s="13" t="s">
        <v>36</v>
      </c>
      <c r="AX535" s="13" t="s">
        <v>75</v>
      </c>
      <c r="AY535" s="159" t="s">
        <v>218</v>
      </c>
    </row>
    <row r="536" spans="2:65" s="13" customFormat="1" ht="11.25">
      <c r="B536" s="158"/>
      <c r="D536" s="146" t="s">
        <v>230</v>
      </c>
      <c r="E536" s="159" t="s">
        <v>19</v>
      </c>
      <c r="F536" s="160" t="s">
        <v>800</v>
      </c>
      <c r="H536" s="161">
        <v>0.16400000000000001</v>
      </c>
      <c r="I536" s="162"/>
      <c r="L536" s="158"/>
      <c r="M536" s="163"/>
      <c r="T536" s="164"/>
      <c r="AT536" s="159" t="s">
        <v>230</v>
      </c>
      <c r="AU536" s="159" t="s">
        <v>85</v>
      </c>
      <c r="AV536" s="13" t="s">
        <v>85</v>
      </c>
      <c r="AW536" s="13" t="s">
        <v>36</v>
      </c>
      <c r="AX536" s="13" t="s">
        <v>75</v>
      </c>
      <c r="AY536" s="159" t="s">
        <v>218</v>
      </c>
    </row>
    <row r="537" spans="2:65" s="12" customFormat="1" ht="11.25">
      <c r="B537" s="152"/>
      <c r="D537" s="146" t="s">
        <v>230</v>
      </c>
      <c r="E537" s="153" t="s">
        <v>19</v>
      </c>
      <c r="F537" s="154" t="s">
        <v>801</v>
      </c>
      <c r="H537" s="153" t="s">
        <v>19</v>
      </c>
      <c r="I537" s="155"/>
      <c r="L537" s="152"/>
      <c r="M537" s="156"/>
      <c r="T537" s="157"/>
      <c r="AT537" s="153" t="s">
        <v>230</v>
      </c>
      <c r="AU537" s="153" t="s">
        <v>85</v>
      </c>
      <c r="AV537" s="12" t="s">
        <v>83</v>
      </c>
      <c r="AW537" s="12" t="s">
        <v>36</v>
      </c>
      <c r="AX537" s="12" t="s">
        <v>75</v>
      </c>
      <c r="AY537" s="153" t="s">
        <v>218</v>
      </c>
    </row>
    <row r="538" spans="2:65" s="13" customFormat="1" ht="11.25">
      <c r="B538" s="158"/>
      <c r="D538" s="146" t="s">
        <v>230</v>
      </c>
      <c r="E538" s="159" t="s">
        <v>19</v>
      </c>
      <c r="F538" s="160" t="s">
        <v>802</v>
      </c>
      <c r="H538" s="161">
        <v>0.45200000000000001</v>
      </c>
      <c r="I538" s="162"/>
      <c r="L538" s="158"/>
      <c r="M538" s="163"/>
      <c r="T538" s="164"/>
      <c r="AT538" s="159" t="s">
        <v>230</v>
      </c>
      <c r="AU538" s="159" t="s">
        <v>85</v>
      </c>
      <c r="AV538" s="13" t="s">
        <v>85</v>
      </c>
      <c r="AW538" s="13" t="s">
        <v>36</v>
      </c>
      <c r="AX538" s="13" t="s">
        <v>75</v>
      </c>
      <c r="AY538" s="159" t="s">
        <v>218</v>
      </c>
    </row>
    <row r="539" spans="2:65" s="14" customFormat="1" ht="11.25">
      <c r="B539" s="165"/>
      <c r="D539" s="146" t="s">
        <v>230</v>
      </c>
      <c r="E539" s="166" t="s">
        <v>568</v>
      </c>
      <c r="F539" s="167" t="s">
        <v>235</v>
      </c>
      <c r="H539" s="168">
        <v>0.81499999999999995</v>
      </c>
      <c r="I539" s="169"/>
      <c r="L539" s="165"/>
      <c r="M539" s="170"/>
      <c r="T539" s="171"/>
      <c r="AT539" s="166" t="s">
        <v>230</v>
      </c>
      <c r="AU539" s="166" t="s">
        <v>85</v>
      </c>
      <c r="AV539" s="14" t="s">
        <v>224</v>
      </c>
      <c r="AW539" s="14" t="s">
        <v>36</v>
      </c>
      <c r="AX539" s="14" t="s">
        <v>83</v>
      </c>
      <c r="AY539" s="166" t="s">
        <v>218</v>
      </c>
    </row>
    <row r="540" spans="2:65" s="1" customFormat="1" ht="16.5" customHeight="1">
      <c r="B540" s="33"/>
      <c r="C540" s="186" t="s">
        <v>823</v>
      </c>
      <c r="D540" s="186" t="s">
        <v>638</v>
      </c>
      <c r="E540" s="187" t="s">
        <v>824</v>
      </c>
      <c r="F540" s="188" t="s">
        <v>825</v>
      </c>
      <c r="G540" s="189" t="s">
        <v>532</v>
      </c>
      <c r="H540" s="190">
        <v>28</v>
      </c>
      <c r="I540" s="191"/>
      <c r="J540" s="192">
        <f>ROUND(I540*H540,2)</f>
        <v>0</v>
      </c>
      <c r="K540" s="188" t="s">
        <v>223</v>
      </c>
      <c r="L540" s="193"/>
      <c r="M540" s="194" t="s">
        <v>19</v>
      </c>
      <c r="N540" s="195" t="s">
        <v>46</v>
      </c>
      <c r="P540" s="142">
        <f>O540*H540</f>
        <v>0</v>
      </c>
      <c r="Q540" s="142">
        <v>7.7999999999999999E-4</v>
      </c>
      <c r="R540" s="142">
        <f>Q540*H540</f>
        <v>2.1839999999999998E-2</v>
      </c>
      <c r="S540" s="142">
        <v>0</v>
      </c>
      <c r="T540" s="143">
        <f>S540*H540</f>
        <v>0</v>
      </c>
      <c r="AR540" s="144" t="s">
        <v>301</v>
      </c>
      <c r="AT540" s="144" t="s">
        <v>638</v>
      </c>
      <c r="AU540" s="144" t="s">
        <v>85</v>
      </c>
      <c r="AY540" s="18" t="s">
        <v>218</v>
      </c>
      <c r="BE540" s="145">
        <f>IF(N540="základní",J540,0)</f>
        <v>0</v>
      </c>
      <c r="BF540" s="145">
        <f>IF(N540="snížená",J540,0)</f>
        <v>0</v>
      </c>
      <c r="BG540" s="145">
        <f>IF(N540="zákl. přenesená",J540,0)</f>
        <v>0</v>
      </c>
      <c r="BH540" s="145">
        <f>IF(N540="sníž. přenesená",J540,0)</f>
        <v>0</v>
      </c>
      <c r="BI540" s="145">
        <f>IF(N540="nulová",J540,0)</f>
        <v>0</v>
      </c>
      <c r="BJ540" s="18" t="s">
        <v>83</v>
      </c>
      <c r="BK540" s="145">
        <f>ROUND(I540*H540,2)</f>
        <v>0</v>
      </c>
      <c r="BL540" s="18" t="s">
        <v>224</v>
      </c>
      <c r="BM540" s="144" t="s">
        <v>826</v>
      </c>
    </row>
    <row r="541" spans="2:65" s="1" customFormat="1" ht="11.25">
      <c r="B541" s="33"/>
      <c r="D541" s="146" t="s">
        <v>226</v>
      </c>
      <c r="F541" s="147" t="s">
        <v>825</v>
      </c>
      <c r="I541" s="148"/>
      <c r="L541" s="33"/>
      <c r="M541" s="149"/>
      <c r="T541" s="54"/>
      <c r="AT541" s="18" t="s">
        <v>226</v>
      </c>
      <c r="AU541" s="18" t="s">
        <v>85</v>
      </c>
    </row>
    <row r="542" spans="2:65" s="12" customFormat="1" ht="11.25">
      <c r="B542" s="152"/>
      <c r="D542" s="146" t="s">
        <v>230</v>
      </c>
      <c r="E542" s="153" t="s">
        <v>19</v>
      </c>
      <c r="F542" s="154" t="s">
        <v>612</v>
      </c>
      <c r="H542" s="153" t="s">
        <v>19</v>
      </c>
      <c r="I542" s="155"/>
      <c r="L542" s="152"/>
      <c r="M542" s="156"/>
      <c r="T542" s="157"/>
      <c r="AT542" s="153" t="s">
        <v>230</v>
      </c>
      <c r="AU542" s="153" t="s">
        <v>85</v>
      </c>
      <c r="AV542" s="12" t="s">
        <v>83</v>
      </c>
      <c r="AW542" s="12" t="s">
        <v>36</v>
      </c>
      <c r="AX542" s="12" t="s">
        <v>75</v>
      </c>
      <c r="AY542" s="153" t="s">
        <v>218</v>
      </c>
    </row>
    <row r="543" spans="2:65" s="13" customFormat="1" ht="11.25">
      <c r="B543" s="158"/>
      <c r="D543" s="146" t="s">
        <v>230</v>
      </c>
      <c r="E543" s="159" t="s">
        <v>19</v>
      </c>
      <c r="F543" s="160" t="s">
        <v>804</v>
      </c>
      <c r="H543" s="161">
        <v>8</v>
      </c>
      <c r="I543" s="162"/>
      <c r="L543" s="158"/>
      <c r="M543" s="163"/>
      <c r="T543" s="164"/>
      <c r="AT543" s="159" t="s">
        <v>230</v>
      </c>
      <c r="AU543" s="159" t="s">
        <v>85</v>
      </c>
      <c r="AV543" s="13" t="s">
        <v>85</v>
      </c>
      <c r="AW543" s="13" t="s">
        <v>36</v>
      </c>
      <c r="AX543" s="13" t="s">
        <v>75</v>
      </c>
      <c r="AY543" s="159" t="s">
        <v>218</v>
      </c>
    </row>
    <row r="544" spans="2:65" s="13" customFormat="1" ht="11.25">
      <c r="B544" s="158"/>
      <c r="D544" s="146" t="s">
        <v>230</v>
      </c>
      <c r="E544" s="159" t="s">
        <v>19</v>
      </c>
      <c r="F544" s="160" t="s">
        <v>805</v>
      </c>
      <c r="H544" s="161">
        <v>20</v>
      </c>
      <c r="I544" s="162"/>
      <c r="L544" s="158"/>
      <c r="M544" s="163"/>
      <c r="T544" s="164"/>
      <c r="AT544" s="159" t="s">
        <v>230</v>
      </c>
      <c r="AU544" s="159" t="s">
        <v>85</v>
      </c>
      <c r="AV544" s="13" t="s">
        <v>85</v>
      </c>
      <c r="AW544" s="13" t="s">
        <v>36</v>
      </c>
      <c r="AX544" s="13" t="s">
        <v>75</v>
      </c>
      <c r="AY544" s="159" t="s">
        <v>218</v>
      </c>
    </row>
    <row r="545" spans="2:65" s="14" customFormat="1" ht="11.25">
      <c r="B545" s="165"/>
      <c r="D545" s="146" t="s">
        <v>230</v>
      </c>
      <c r="E545" s="166" t="s">
        <v>531</v>
      </c>
      <c r="F545" s="167" t="s">
        <v>235</v>
      </c>
      <c r="H545" s="168">
        <v>28</v>
      </c>
      <c r="I545" s="169"/>
      <c r="L545" s="165"/>
      <c r="M545" s="170"/>
      <c r="T545" s="171"/>
      <c r="AT545" s="166" t="s">
        <v>230</v>
      </c>
      <c r="AU545" s="166" t="s">
        <v>85</v>
      </c>
      <c r="AV545" s="14" t="s">
        <v>224</v>
      </c>
      <c r="AW545" s="14" t="s">
        <v>36</v>
      </c>
      <c r="AX545" s="14" t="s">
        <v>83</v>
      </c>
      <c r="AY545" s="166" t="s">
        <v>218</v>
      </c>
    </row>
    <row r="546" spans="2:65" s="1" customFormat="1" ht="16.5" customHeight="1">
      <c r="B546" s="33"/>
      <c r="C546" s="186" t="s">
        <v>827</v>
      </c>
      <c r="D546" s="186" t="s">
        <v>638</v>
      </c>
      <c r="E546" s="187" t="s">
        <v>828</v>
      </c>
      <c r="F546" s="188" t="s">
        <v>829</v>
      </c>
      <c r="G546" s="189" t="s">
        <v>532</v>
      </c>
      <c r="H546" s="190">
        <v>28</v>
      </c>
      <c r="I546" s="191"/>
      <c r="J546" s="192">
        <f>ROUND(I546*H546,2)</f>
        <v>0</v>
      </c>
      <c r="K546" s="188" t="s">
        <v>223</v>
      </c>
      <c r="L546" s="193"/>
      <c r="M546" s="194" t="s">
        <v>19</v>
      </c>
      <c r="N546" s="195" t="s">
        <v>46</v>
      </c>
      <c r="P546" s="142">
        <f>O546*H546</f>
        <v>0</v>
      </c>
      <c r="Q546" s="142">
        <v>1.1299999999999999E-2</v>
      </c>
      <c r="R546" s="142">
        <f>Q546*H546</f>
        <v>0.31639999999999996</v>
      </c>
      <c r="S546" s="142">
        <v>0</v>
      </c>
      <c r="T546" s="143">
        <f>S546*H546</f>
        <v>0</v>
      </c>
      <c r="AR546" s="144" t="s">
        <v>301</v>
      </c>
      <c r="AT546" s="144" t="s">
        <v>638</v>
      </c>
      <c r="AU546" s="144" t="s">
        <v>85</v>
      </c>
      <c r="AY546" s="18" t="s">
        <v>218</v>
      </c>
      <c r="BE546" s="145">
        <f>IF(N546="základní",J546,0)</f>
        <v>0</v>
      </c>
      <c r="BF546" s="145">
        <f>IF(N546="snížená",J546,0)</f>
        <v>0</v>
      </c>
      <c r="BG546" s="145">
        <f>IF(N546="zákl. přenesená",J546,0)</f>
        <v>0</v>
      </c>
      <c r="BH546" s="145">
        <f>IF(N546="sníž. přenesená",J546,0)</f>
        <v>0</v>
      </c>
      <c r="BI546" s="145">
        <f>IF(N546="nulová",J546,0)</f>
        <v>0</v>
      </c>
      <c r="BJ546" s="18" t="s">
        <v>83</v>
      </c>
      <c r="BK546" s="145">
        <f>ROUND(I546*H546,2)</f>
        <v>0</v>
      </c>
      <c r="BL546" s="18" t="s">
        <v>224</v>
      </c>
      <c r="BM546" s="144" t="s">
        <v>830</v>
      </c>
    </row>
    <row r="547" spans="2:65" s="1" customFormat="1" ht="11.25">
      <c r="B547" s="33"/>
      <c r="D547" s="146" t="s">
        <v>226</v>
      </c>
      <c r="F547" s="147" t="s">
        <v>829</v>
      </c>
      <c r="I547" s="148"/>
      <c r="L547" s="33"/>
      <c r="M547" s="149"/>
      <c r="T547" s="54"/>
      <c r="AT547" s="18" t="s">
        <v>226</v>
      </c>
      <c r="AU547" s="18" t="s">
        <v>85</v>
      </c>
    </row>
    <row r="548" spans="2:65" s="12" customFormat="1" ht="11.25">
      <c r="B548" s="152"/>
      <c r="D548" s="146" t="s">
        <v>230</v>
      </c>
      <c r="E548" s="153" t="s">
        <v>19</v>
      </c>
      <c r="F548" s="154" t="s">
        <v>612</v>
      </c>
      <c r="H548" s="153" t="s">
        <v>19</v>
      </c>
      <c r="I548" s="155"/>
      <c r="L548" s="152"/>
      <c r="M548" s="156"/>
      <c r="T548" s="157"/>
      <c r="AT548" s="153" t="s">
        <v>230</v>
      </c>
      <c r="AU548" s="153" t="s">
        <v>85</v>
      </c>
      <c r="AV548" s="12" t="s">
        <v>83</v>
      </c>
      <c r="AW548" s="12" t="s">
        <v>36</v>
      </c>
      <c r="AX548" s="12" t="s">
        <v>75</v>
      </c>
      <c r="AY548" s="153" t="s">
        <v>218</v>
      </c>
    </row>
    <row r="549" spans="2:65" s="13" customFormat="1" ht="11.25">
      <c r="B549" s="158"/>
      <c r="D549" s="146" t="s">
        <v>230</v>
      </c>
      <c r="E549" s="159" t="s">
        <v>19</v>
      </c>
      <c r="F549" s="160" t="s">
        <v>531</v>
      </c>
      <c r="H549" s="161">
        <v>28</v>
      </c>
      <c r="I549" s="162"/>
      <c r="L549" s="158"/>
      <c r="M549" s="163"/>
      <c r="T549" s="164"/>
      <c r="AT549" s="159" t="s">
        <v>230</v>
      </c>
      <c r="AU549" s="159" t="s">
        <v>85</v>
      </c>
      <c r="AV549" s="13" t="s">
        <v>85</v>
      </c>
      <c r="AW549" s="13" t="s">
        <v>36</v>
      </c>
      <c r="AX549" s="13" t="s">
        <v>83</v>
      </c>
      <c r="AY549" s="159" t="s">
        <v>218</v>
      </c>
    </row>
    <row r="550" spans="2:65" s="1" customFormat="1" ht="11.25">
      <c r="B550" s="33"/>
      <c r="D550" s="146" t="s">
        <v>247</v>
      </c>
      <c r="F550" s="172" t="s">
        <v>803</v>
      </c>
      <c r="L550" s="33"/>
      <c r="M550" s="149"/>
      <c r="T550" s="54"/>
      <c r="AU550" s="18" t="s">
        <v>85</v>
      </c>
    </row>
    <row r="551" spans="2:65" s="1" customFormat="1" ht="11.25">
      <c r="B551" s="33"/>
      <c r="D551" s="146" t="s">
        <v>247</v>
      </c>
      <c r="F551" s="173" t="s">
        <v>612</v>
      </c>
      <c r="H551" s="174">
        <v>0</v>
      </c>
      <c r="L551" s="33"/>
      <c r="M551" s="149"/>
      <c r="T551" s="54"/>
      <c r="AU551" s="18" t="s">
        <v>85</v>
      </c>
    </row>
    <row r="552" spans="2:65" s="1" customFormat="1" ht="11.25">
      <c r="B552" s="33"/>
      <c r="D552" s="146" t="s">
        <v>247</v>
      </c>
      <c r="F552" s="173" t="s">
        <v>804</v>
      </c>
      <c r="H552" s="174">
        <v>8</v>
      </c>
      <c r="L552" s="33"/>
      <c r="M552" s="149"/>
      <c r="T552" s="54"/>
      <c r="AU552" s="18" t="s">
        <v>85</v>
      </c>
    </row>
    <row r="553" spans="2:65" s="1" customFormat="1" ht="11.25">
      <c r="B553" s="33"/>
      <c r="D553" s="146" t="s">
        <v>247</v>
      </c>
      <c r="F553" s="173" t="s">
        <v>805</v>
      </c>
      <c r="H553" s="174">
        <v>20</v>
      </c>
      <c r="L553" s="33"/>
      <c r="M553" s="149"/>
      <c r="T553" s="54"/>
      <c r="AU553" s="18" t="s">
        <v>85</v>
      </c>
    </row>
    <row r="554" spans="2:65" s="1" customFormat="1" ht="11.25">
      <c r="B554" s="33"/>
      <c r="D554" s="146" t="s">
        <v>247</v>
      </c>
      <c r="F554" s="173" t="s">
        <v>235</v>
      </c>
      <c r="H554" s="174">
        <v>28</v>
      </c>
      <c r="L554" s="33"/>
      <c r="M554" s="149"/>
      <c r="T554" s="54"/>
      <c r="AU554" s="18" t="s">
        <v>85</v>
      </c>
    </row>
    <row r="555" spans="2:65" s="1" customFormat="1" ht="16.5" customHeight="1">
      <c r="B555" s="33"/>
      <c r="C555" s="186" t="s">
        <v>831</v>
      </c>
      <c r="D555" s="186" t="s">
        <v>638</v>
      </c>
      <c r="E555" s="187" t="s">
        <v>774</v>
      </c>
      <c r="F555" s="188" t="s">
        <v>775</v>
      </c>
      <c r="G555" s="189" t="s">
        <v>181</v>
      </c>
      <c r="H555" s="190">
        <v>1.6719999999999999</v>
      </c>
      <c r="I555" s="191"/>
      <c r="J555" s="192">
        <f>ROUND(I555*H555,2)</f>
        <v>0</v>
      </c>
      <c r="K555" s="188" t="s">
        <v>19</v>
      </c>
      <c r="L555" s="193"/>
      <c r="M555" s="194" t="s">
        <v>19</v>
      </c>
      <c r="N555" s="195" t="s">
        <v>46</v>
      </c>
      <c r="P555" s="142">
        <f>O555*H555</f>
        <v>0</v>
      </c>
      <c r="Q555" s="142">
        <v>1</v>
      </c>
      <c r="R555" s="142">
        <f>Q555*H555</f>
        <v>1.6719999999999999</v>
      </c>
      <c r="S555" s="142">
        <v>0</v>
      </c>
      <c r="T555" s="143">
        <f>S555*H555</f>
        <v>0</v>
      </c>
      <c r="AR555" s="144" t="s">
        <v>301</v>
      </c>
      <c r="AT555" s="144" t="s">
        <v>638</v>
      </c>
      <c r="AU555" s="144" t="s">
        <v>85</v>
      </c>
      <c r="AY555" s="18" t="s">
        <v>218</v>
      </c>
      <c r="BE555" s="145">
        <f>IF(N555="základní",J555,0)</f>
        <v>0</v>
      </c>
      <c r="BF555" s="145">
        <f>IF(N555="snížená",J555,0)</f>
        <v>0</v>
      </c>
      <c r="BG555" s="145">
        <f>IF(N555="zákl. přenesená",J555,0)</f>
        <v>0</v>
      </c>
      <c r="BH555" s="145">
        <f>IF(N555="sníž. přenesená",J555,0)</f>
        <v>0</v>
      </c>
      <c r="BI555" s="145">
        <f>IF(N555="nulová",J555,0)</f>
        <v>0</v>
      </c>
      <c r="BJ555" s="18" t="s">
        <v>83</v>
      </c>
      <c r="BK555" s="145">
        <f>ROUND(I555*H555,2)</f>
        <v>0</v>
      </c>
      <c r="BL555" s="18" t="s">
        <v>224</v>
      </c>
      <c r="BM555" s="144" t="s">
        <v>832</v>
      </c>
    </row>
    <row r="556" spans="2:65" s="1" customFormat="1" ht="29.25">
      <c r="B556" s="33"/>
      <c r="D556" s="146" t="s">
        <v>226</v>
      </c>
      <c r="F556" s="147" t="s">
        <v>777</v>
      </c>
      <c r="I556" s="148"/>
      <c r="L556" s="33"/>
      <c r="M556" s="149"/>
      <c r="T556" s="54"/>
      <c r="AT556" s="18" t="s">
        <v>226</v>
      </c>
      <c r="AU556" s="18" t="s">
        <v>85</v>
      </c>
    </row>
    <row r="557" spans="2:65" s="13" customFormat="1" ht="11.25">
      <c r="B557" s="158"/>
      <c r="D557" s="146" t="s">
        <v>230</v>
      </c>
      <c r="E557" s="159" t="s">
        <v>19</v>
      </c>
      <c r="F557" s="160" t="s">
        <v>807</v>
      </c>
      <c r="H557" s="161">
        <v>0.74399999999999999</v>
      </c>
      <c r="I557" s="162"/>
      <c r="L557" s="158"/>
      <c r="M557" s="163"/>
      <c r="T557" s="164"/>
      <c r="AT557" s="159" t="s">
        <v>230</v>
      </c>
      <c r="AU557" s="159" t="s">
        <v>85</v>
      </c>
      <c r="AV557" s="13" t="s">
        <v>85</v>
      </c>
      <c r="AW557" s="13" t="s">
        <v>36</v>
      </c>
      <c r="AX557" s="13" t="s">
        <v>75</v>
      </c>
      <c r="AY557" s="159" t="s">
        <v>218</v>
      </c>
    </row>
    <row r="558" spans="2:65" s="12" customFormat="1" ht="11.25">
      <c r="B558" s="152"/>
      <c r="D558" s="146" t="s">
        <v>230</v>
      </c>
      <c r="E558" s="153" t="s">
        <v>19</v>
      </c>
      <c r="F558" s="154" t="s">
        <v>808</v>
      </c>
      <c r="H558" s="153" t="s">
        <v>19</v>
      </c>
      <c r="I558" s="155"/>
      <c r="L558" s="152"/>
      <c r="M558" s="156"/>
      <c r="T558" s="157"/>
      <c r="AT558" s="153" t="s">
        <v>230</v>
      </c>
      <c r="AU558" s="153" t="s">
        <v>85</v>
      </c>
      <c r="AV558" s="12" t="s">
        <v>83</v>
      </c>
      <c r="AW558" s="12" t="s">
        <v>36</v>
      </c>
      <c r="AX558" s="12" t="s">
        <v>75</v>
      </c>
      <c r="AY558" s="153" t="s">
        <v>218</v>
      </c>
    </row>
    <row r="559" spans="2:65" s="13" customFormat="1" ht="11.25">
      <c r="B559" s="158"/>
      <c r="D559" s="146" t="s">
        <v>230</v>
      </c>
      <c r="E559" s="159" t="s">
        <v>19</v>
      </c>
      <c r="F559" s="160" t="s">
        <v>809</v>
      </c>
      <c r="H559" s="161">
        <v>0.92800000000000005</v>
      </c>
      <c r="I559" s="162"/>
      <c r="L559" s="158"/>
      <c r="M559" s="163"/>
      <c r="T559" s="164"/>
      <c r="AT559" s="159" t="s">
        <v>230</v>
      </c>
      <c r="AU559" s="159" t="s">
        <v>85</v>
      </c>
      <c r="AV559" s="13" t="s">
        <v>85</v>
      </c>
      <c r="AW559" s="13" t="s">
        <v>36</v>
      </c>
      <c r="AX559" s="13" t="s">
        <v>75</v>
      </c>
      <c r="AY559" s="159" t="s">
        <v>218</v>
      </c>
    </row>
    <row r="560" spans="2:65" s="14" customFormat="1" ht="11.25">
      <c r="B560" s="165"/>
      <c r="D560" s="146" t="s">
        <v>230</v>
      </c>
      <c r="E560" s="166" t="s">
        <v>544</v>
      </c>
      <c r="F560" s="167" t="s">
        <v>235</v>
      </c>
      <c r="H560" s="168">
        <v>1.6719999999999999</v>
      </c>
      <c r="I560" s="169"/>
      <c r="L560" s="165"/>
      <c r="M560" s="170"/>
      <c r="T560" s="171"/>
      <c r="AT560" s="166" t="s">
        <v>230</v>
      </c>
      <c r="AU560" s="166" t="s">
        <v>85</v>
      </c>
      <c r="AV560" s="14" t="s">
        <v>224</v>
      </c>
      <c r="AW560" s="14" t="s">
        <v>36</v>
      </c>
      <c r="AX560" s="14" t="s">
        <v>83</v>
      </c>
      <c r="AY560" s="166" t="s">
        <v>218</v>
      </c>
    </row>
    <row r="561" spans="2:47" s="1" customFormat="1" ht="11.25">
      <c r="B561" s="33"/>
      <c r="D561" s="146" t="s">
        <v>247</v>
      </c>
      <c r="F561" s="172" t="s">
        <v>682</v>
      </c>
      <c r="L561" s="33"/>
      <c r="M561" s="149"/>
      <c r="T561" s="54"/>
      <c r="AU561" s="18" t="s">
        <v>85</v>
      </c>
    </row>
    <row r="562" spans="2:47" s="1" customFormat="1" ht="11.25">
      <c r="B562" s="33"/>
      <c r="D562" s="146" t="s">
        <v>247</v>
      </c>
      <c r="F562" s="173" t="s">
        <v>612</v>
      </c>
      <c r="H562" s="174">
        <v>0</v>
      </c>
      <c r="L562" s="33"/>
      <c r="M562" s="149"/>
      <c r="T562" s="54"/>
      <c r="AU562" s="18" t="s">
        <v>85</v>
      </c>
    </row>
    <row r="563" spans="2:47" s="1" customFormat="1" ht="11.25">
      <c r="B563" s="33"/>
      <c r="D563" s="146" t="s">
        <v>247</v>
      </c>
      <c r="F563" s="173" t="s">
        <v>678</v>
      </c>
      <c r="H563" s="174">
        <v>0</v>
      </c>
      <c r="L563" s="33"/>
      <c r="M563" s="149"/>
      <c r="T563" s="54"/>
      <c r="AU563" s="18" t="s">
        <v>85</v>
      </c>
    </row>
    <row r="564" spans="2:47" s="1" customFormat="1" ht="11.25">
      <c r="B564" s="33"/>
      <c r="D564" s="146" t="s">
        <v>247</v>
      </c>
      <c r="F564" s="173" t="s">
        <v>683</v>
      </c>
      <c r="H564" s="174">
        <v>1.258</v>
      </c>
      <c r="L564" s="33"/>
      <c r="M564" s="149"/>
      <c r="T564" s="54"/>
      <c r="AU564" s="18" t="s">
        <v>85</v>
      </c>
    </row>
    <row r="565" spans="2:47" s="1" customFormat="1" ht="11.25">
      <c r="B565" s="33"/>
      <c r="D565" s="146" t="s">
        <v>247</v>
      </c>
      <c r="F565" s="173" t="s">
        <v>684</v>
      </c>
      <c r="H565" s="174">
        <v>3.3000000000000002E-2</v>
      </c>
      <c r="L565" s="33"/>
      <c r="M565" s="149"/>
      <c r="T565" s="54"/>
      <c r="AU565" s="18" t="s">
        <v>85</v>
      </c>
    </row>
    <row r="566" spans="2:47" s="1" customFormat="1" ht="11.25">
      <c r="B566" s="33"/>
      <c r="D566" s="146" t="s">
        <v>247</v>
      </c>
      <c r="F566" s="173" t="s">
        <v>235</v>
      </c>
      <c r="H566" s="174">
        <v>1.2909999999999999</v>
      </c>
      <c r="L566" s="33"/>
      <c r="M566" s="149"/>
      <c r="T566" s="54"/>
      <c r="AU566" s="18" t="s">
        <v>85</v>
      </c>
    </row>
    <row r="567" spans="2:47" s="1" customFormat="1" ht="11.25">
      <c r="B567" s="33"/>
      <c r="D567" s="146" t="s">
        <v>247</v>
      </c>
      <c r="F567" s="172" t="s">
        <v>790</v>
      </c>
      <c r="L567" s="33"/>
      <c r="M567" s="149"/>
      <c r="T567" s="54"/>
      <c r="AU567" s="18" t="s">
        <v>85</v>
      </c>
    </row>
    <row r="568" spans="2:47" s="1" customFormat="1" ht="11.25">
      <c r="B568" s="33"/>
      <c r="D568" s="146" t="s">
        <v>247</v>
      </c>
      <c r="F568" s="173" t="s">
        <v>791</v>
      </c>
      <c r="H568" s="174">
        <v>0</v>
      </c>
      <c r="L568" s="33"/>
      <c r="M568" s="149"/>
      <c r="T568" s="54"/>
      <c r="AU568" s="18" t="s">
        <v>85</v>
      </c>
    </row>
    <row r="569" spans="2:47" s="1" customFormat="1" ht="11.25">
      <c r="B569" s="33"/>
      <c r="D569" s="146" t="s">
        <v>247</v>
      </c>
      <c r="F569" s="173" t="s">
        <v>792</v>
      </c>
      <c r="H569" s="174">
        <v>1.276</v>
      </c>
      <c r="L569" s="33"/>
      <c r="M569" s="149"/>
      <c r="T569" s="54"/>
      <c r="AU569" s="18" t="s">
        <v>85</v>
      </c>
    </row>
    <row r="570" spans="2:47" s="1" customFormat="1" ht="11.25">
      <c r="B570" s="33"/>
      <c r="D570" s="146" t="s">
        <v>247</v>
      </c>
      <c r="F570" s="173" t="s">
        <v>793</v>
      </c>
      <c r="H570" s="174">
        <v>1.0329999999999999</v>
      </c>
      <c r="L570" s="33"/>
      <c r="M570" s="149"/>
      <c r="T570" s="54"/>
      <c r="AU570" s="18" t="s">
        <v>85</v>
      </c>
    </row>
    <row r="571" spans="2:47" s="1" customFormat="1" ht="11.25">
      <c r="B571" s="33"/>
      <c r="D571" s="146" t="s">
        <v>247</v>
      </c>
      <c r="F571" s="173" t="s">
        <v>235</v>
      </c>
      <c r="H571" s="174">
        <v>2.3090000000000002</v>
      </c>
      <c r="L571" s="33"/>
      <c r="M571" s="149"/>
      <c r="T571" s="54"/>
      <c r="AU571" s="18" t="s">
        <v>85</v>
      </c>
    </row>
    <row r="572" spans="2:47" s="1" customFormat="1" ht="11.25">
      <c r="B572" s="33"/>
      <c r="D572" s="146" t="s">
        <v>247</v>
      </c>
      <c r="F572" s="172" t="s">
        <v>794</v>
      </c>
      <c r="L572" s="33"/>
      <c r="M572" s="149"/>
      <c r="T572" s="54"/>
      <c r="AU572" s="18" t="s">
        <v>85</v>
      </c>
    </row>
    <row r="573" spans="2:47" s="1" customFormat="1" ht="11.25">
      <c r="B573" s="33"/>
      <c r="D573" s="146" t="s">
        <v>247</v>
      </c>
      <c r="F573" s="173" t="s">
        <v>795</v>
      </c>
      <c r="H573" s="174">
        <v>0</v>
      </c>
      <c r="L573" s="33"/>
      <c r="M573" s="149"/>
      <c r="T573" s="54"/>
      <c r="AU573" s="18" t="s">
        <v>85</v>
      </c>
    </row>
    <row r="574" spans="2:47" s="1" customFormat="1" ht="11.25">
      <c r="B574" s="33"/>
      <c r="D574" s="146" t="s">
        <v>247</v>
      </c>
      <c r="F574" s="173" t="s">
        <v>796</v>
      </c>
      <c r="H574" s="174">
        <v>0.54700000000000004</v>
      </c>
      <c r="L574" s="33"/>
      <c r="M574" s="149"/>
      <c r="T574" s="54"/>
      <c r="AU574" s="18" t="s">
        <v>85</v>
      </c>
    </row>
    <row r="575" spans="2:47" s="1" customFormat="1" ht="11.25">
      <c r="B575" s="33"/>
      <c r="D575" s="146" t="s">
        <v>247</v>
      </c>
      <c r="F575" s="172" t="s">
        <v>797</v>
      </c>
      <c r="L575" s="33"/>
      <c r="M575" s="149"/>
      <c r="T575" s="54"/>
      <c r="AU575" s="18" t="s">
        <v>85</v>
      </c>
    </row>
    <row r="576" spans="2:47" s="1" customFormat="1" ht="11.25">
      <c r="B576" s="33"/>
      <c r="D576" s="146" t="s">
        <v>247</v>
      </c>
      <c r="F576" s="173" t="s">
        <v>612</v>
      </c>
      <c r="H576" s="174">
        <v>0</v>
      </c>
      <c r="L576" s="33"/>
      <c r="M576" s="149"/>
      <c r="T576" s="54"/>
      <c r="AU576" s="18" t="s">
        <v>85</v>
      </c>
    </row>
    <row r="577" spans="2:65" s="1" customFormat="1" ht="11.25">
      <c r="B577" s="33"/>
      <c r="D577" s="146" t="s">
        <v>247</v>
      </c>
      <c r="F577" s="173" t="s">
        <v>798</v>
      </c>
      <c r="H577" s="174">
        <v>0</v>
      </c>
      <c r="L577" s="33"/>
      <c r="M577" s="149"/>
      <c r="T577" s="54"/>
      <c r="AU577" s="18" t="s">
        <v>85</v>
      </c>
    </row>
    <row r="578" spans="2:65" s="1" customFormat="1" ht="11.25">
      <c r="B578" s="33"/>
      <c r="D578" s="146" t="s">
        <v>247</v>
      </c>
      <c r="F578" s="173" t="s">
        <v>799</v>
      </c>
      <c r="H578" s="174">
        <v>0.19900000000000001</v>
      </c>
      <c r="L578" s="33"/>
      <c r="M578" s="149"/>
      <c r="T578" s="54"/>
      <c r="AU578" s="18" t="s">
        <v>85</v>
      </c>
    </row>
    <row r="579" spans="2:65" s="1" customFormat="1" ht="11.25">
      <c r="B579" s="33"/>
      <c r="D579" s="146" t="s">
        <v>247</v>
      </c>
      <c r="F579" s="173" t="s">
        <v>800</v>
      </c>
      <c r="H579" s="174">
        <v>0.16400000000000001</v>
      </c>
      <c r="L579" s="33"/>
      <c r="M579" s="149"/>
      <c r="T579" s="54"/>
      <c r="AU579" s="18" t="s">
        <v>85</v>
      </c>
    </row>
    <row r="580" spans="2:65" s="1" customFormat="1" ht="11.25">
      <c r="B580" s="33"/>
      <c r="D580" s="146" t="s">
        <v>247</v>
      </c>
      <c r="F580" s="173" t="s">
        <v>801</v>
      </c>
      <c r="H580" s="174">
        <v>0</v>
      </c>
      <c r="L580" s="33"/>
      <c r="M580" s="149"/>
      <c r="T580" s="54"/>
      <c r="AU580" s="18" t="s">
        <v>85</v>
      </c>
    </row>
    <row r="581" spans="2:65" s="1" customFormat="1" ht="11.25">
      <c r="B581" s="33"/>
      <c r="D581" s="146" t="s">
        <v>247</v>
      </c>
      <c r="F581" s="173" t="s">
        <v>802</v>
      </c>
      <c r="H581" s="174">
        <v>0.45200000000000001</v>
      </c>
      <c r="L581" s="33"/>
      <c r="M581" s="149"/>
      <c r="T581" s="54"/>
      <c r="AU581" s="18" t="s">
        <v>85</v>
      </c>
    </row>
    <row r="582" spans="2:65" s="1" customFormat="1" ht="11.25">
      <c r="B582" s="33"/>
      <c r="D582" s="146" t="s">
        <v>247</v>
      </c>
      <c r="F582" s="173" t="s">
        <v>235</v>
      </c>
      <c r="H582" s="174">
        <v>0.81499999999999995</v>
      </c>
      <c r="L582" s="33"/>
      <c r="M582" s="149"/>
      <c r="T582" s="54"/>
      <c r="AU582" s="18" t="s">
        <v>85</v>
      </c>
    </row>
    <row r="583" spans="2:65" s="1" customFormat="1" ht="16.5" customHeight="1">
      <c r="B583" s="33"/>
      <c r="C583" s="133" t="s">
        <v>833</v>
      </c>
      <c r="D583" s="133" t="s">
        <v>220</v>
      </c>
      <c r="E583" s="134" t="s">
        <v>834</v>
      </c>
      <c r="F583" s="135" t="s">
        <v>835</v>
      </c>
      <c r="G583" s="136" t="s">
        <v>181</v>
      </c>
      <c r="H583" s="137">
        <v>5.415</v>
      </c>
      <c r="I583" s="138"/>
      <c r="J583" s="139">
        <f>ROUND(I583*H583,2)</f>
        <v>0</v>
      </c>
      <c r="K583" s="135" t="s">
        <v>19</v>
      </c>
      <c r="L583" s="33"/>
      <c r="M583" s="140" t="s">
        <v>19</v>
      </c>
      <c r="N583" s="141" t="s">
        <v>46</v>
      </c>
      <c r="P583" s="142">
        <f>O583*H583</f>
        <v>0</v>
      </c>
      <c r="Q583" s="142">
        <v>0</v>
      </c>
      <c r="R583" s="142">
        <f>Q583*H583</f>
        <v>0</v>
      </c>
      <c r="S583" s="142">
        <v>0</v>
      </c>
      <c r="T583" s="143">
        <f>S583*H583</f>
        <v>0</v>
      </c>
      <c r="AR583" s="144" t="s">
        <v>224</v>
      </c>
      <c r="AT583" s="144" t="s">
        <v>220</v>
      </c>
      <c r="AU583" s="144" t="s">
        <v>85</v>
      </c>
      <c r="AY583" s="18" t="s">
        <v>218</v>
      </c>
      <c r="BE583" s="145">
        <f>IF(N583="základní",J583,0)</f>
        <v>0</v>
      </c>
      <c r="BF583" s="145">
        <f>IF(N583="snížená",J583,0)</f>
        <v>0</v>
      </c>
      <c r="BG583" s="145">
        <f>IF(N583="zákl. přenesená",J583,0)</f>
        <v>0</v>
      </c>
      <c r="BH583" s="145">
        <f>IF(N583="sníž. přenesená",J583,0)</f>
        <v>0</v>
      </c>
      <c r="BI583" s="145">
        <f>IF(N583="nulová",J583,0)</f>
        <v>0</v>
      </c>
      <c r="BJ583" s="18" t="s">
        <v>83</v>
      </c>
      <c r="BK583" s="145">
        <f>ROUND(I583*H583,2)</f>
        <v>0</v>
      </c>
      <c r="BL583" s="18" t="s">
        <v>224</v>
      </c>
      <c r="BM583" s="144" t="s">
        <v>836</v>
      </c>
    </row>
    <row r="584" spans="2:65" s="1" customFormat="1" ht="11.25">
      <c r="B584" s="33"/>
      <c r="D584" s="146" t="s">
        <v>226</v>
      </c>
      <c r="F584" s="147" t="s">
        <v>837</v>
      </c>
      <c r="I584" s="148"/>
      <c r="L584" s="33"/>
      <c r="M584" s="149"/>
      <c r="T584" s="54"/>
      <c r="AT584" s="18" t="s">
        <v>226</v>
      </c>
      <c r="AU584" s="18" t="s">
        <v>85</v>
      </c>
    </row>
    <row r="585" spans="2:65" s="13" customFormat="1" ht="11.25">
      <c r="B585" s="158"/>
      <c r="D585" s="146" t="s">
        <v>230</v>
      </c>
      <c r="E585" s="159" t="s">
        <v>19</v>
      </c>
      <c r="F585" s="160" t="s">
        <v>547</v>
      </c>
      <c r="H585" s="161">
        <v>5.415</v>
      </c>
      <c r="I585" s="162"/>
      <c r="L585" s="158"/>
      <c r="M585" s="163"/>
      <c r="T585" s="164"/>
      <c r="AT585" s="159" t="s">
        <v>230</v>
      </c>
      <c r="AU585" s="159" t="s">
        <v>85</v>
      </c>
      <c r="AV585" s="13" t="s">
        <v>85</v>
      </c>
      <c r="AW585" s="13" t="s">
        <v>36</v>
      </c>
      <c r="AX585" s="13" t="s">
        <v>83</v>
      </c>
      <c r="AY585" s="159" t="s">
        <v>218</v>
      </c>
    </row>
    <row r="586" spans="2:65" s="1" customFormat="1" ht="11.25">
      <c r="B586" s="33"/>
      <c r="D586" s="146" t="s">
        <v>247</v>
      </c>
      <c r="F586" s="172" t="s">
        <v>838</v>
      </c>
      <c r="L586" s="33"/>
      <c r="M586" s="149"/>
      <c r="T586" s="54"/>
      <c r="AU586" s="18" t="s">
        <v>85</v>
      </c>
    </row>
    <row r="587" spans="2:65" s="1" customFormat="1" ht="11.25">
      <c r="B587" s="33"/>
      <c r="D587" s="146" t="s">
        <v>247</v>
      </c>
      <c r="F587" s="173" t="s">
        <v>612</v>
      </c>
      <c r="H587" s="174">
        <v>0</v>
      </c>
      <c r="L587" s="33"/>
      <c r="M587" s="149"/>
      <c r="T587" s="54"/>
      <c r="AU587" s="18" t="s">
        <v>85</v>
      </c>
    </row>
    <row r="588" spans="2:65" s="1" customFormat="1" ht="11.25">
      <c r="B588" s="33"/>
      <c r="D588" s="146" t="s">
        <v>247</v>
      </c>
      <c r="F588" s="173" t="s">
        <v>788</v>
      </c>
      <c r="H588" s="174">
        <v>0</v>
      </c>
      <c r="L588" s="33"/>
      <c r="M588" s="149"/>
      <c r="T588" s="54"/>
      <c r="AU588" s="18" t="s">
        <v>85</v>
      </c>
    </row>
    <row r="589" spans="2:65" s="1" customFormat="1" ht="11.25">
      <c r="B589" s="33"/>
      <c r="D589" s="146" t="s">
        <v>247</v>
      </c>
      <c r="F589" s="173" t="s">
        <v>529</v>
      </c>
      <c r="H589" s="174">
        <v>2.3090000000000002</v>
      </c>
      <c r="L589" s="33"/>
      <c r="M589" s="149"/>
      <c r="T589" s="54"/>
      <c r="AU589" s="18" t="s">
        <v>85</v>
      </c>
    </row>
    <row r="590" spans="2:65" s="1" customFormat="1" ht="11.25">
      <c r="B590" s="33"/>
      <c r="D590" s="146" t="s">
        <v>247</v>
      </c>
      <c r="F590" s="173" t="s">
        <v>571</v>
      </c>
      <c r="H590" s="174">
        <v>0.54700000000000004</v>
      </c>
      <c r="L590" s="33"/>
      <c r="M590" s="149"/>
      <c r="T590" s="54"/>
      <c r="AU590" s="18" t="s">
        <v>85</v>
      </c>
    </row>
    <row r="591" spans="2:65" s="1" customFormat="1" ht="11.25">
      <c r="B591" s="33"/>
      <c r="D591" s="146" t="s">
        <v>247</v>
      </c>
      <c r="F591" s="173" t="s">
        <v>568</v>
      </c>
      <c r="H591" s="174">
        <v>0.81499999999999995</v>
      </c>
      <c r="L591" s="33"/>
      <c r="M591" s="149"/>
      <c r="T591" s="54"/>
      <c r="AU591" s="18" t="s">
        <v>85</v>
      </c>
    </row>
    <row r="592" spans="2:65" s="1" customFormat="1" ht="11.25">
      <c r="B592" s="33"/>
      <c r="D592" s="146" t="s">
        <v>247</v>
      </c>
      <c r="F592" s="173" t="s">
        <v>789</v>
      </c>
      <c r="H592" s="174">
        <v>7.1999999999999995E-2</v>
      </c>
      <c r="L592" s="33"/>
      <c r="M592" s="149"/>
      <c r="T592" s="54"/>
      <c r="AU592" s="18" t="s">
        <v>85</v>
      </c>
    </row>
    <row r="593" spans="2:65" s="1" customFormat="1" ht="11.25">
      <c r="B593" s="33"/>
      <c r="D593" s="146" t="s">
        <v>247</v>
      </c>
      <c r="F593" s="173" t="s">
        <v>544</v>
      </c>
      <c r="H593" s="174">
        <v>1.6719999999999999</v>
      </c>
      <c r="L593" s="33"/>
      <c r="M593" s="149"/>
      <c r="T593" s="54"/>
      <c r="AU593" s="18" t="s">
        <v>85</v>
      </c>
    </row>
    <row r="594" spans="2:65" s="1" customFormat="1" ht="11.25">
      <c r="B594" s="33"/>
      <c r="D594" s="146" t="s">
        <v>247</v>
      </c>
      <c r="F594" s="173" t="s">
        <v>235</v>
      </c>
      <c r="H594" s="174">
        <v>5.415</v>
      </c>
      <c r="L594" s="33"/>
      <c r="M594" s="149"/>
      <c r="T594" s="54"/>
      <c r="AU594" s="18" t="s">
        <v>85</v>
      </c>
    </row>
    <row r="595" spans="2:65" s="1" customFormat="1" ht="11.25">
      <c r="B595" s="33"/>
      <c r="D595" s="146" t="s">
        <v>247</v>
      </c>
      <c r="F595" s="196" t="s">
        <v>797</v>
      </c>
      <c r="L595" s="33"/>
      <c r="M595" s="149"/>
      <c r="T595" s="54"/>
      <c r="AU595" s="18" t="s">
        <v>85</v>
      </c>
    </row>
    <row r="596" spans="2:65" s="1" customFormat="1" ht="11.25">
      <c r="B596" s="33"/>
      <c r="D596" s="146" t="s">
        <v>247</v>
      </c>
      <c r="F596" s="197" t="s">
        <v>612</v>
      </c>
      <c r="H596" s="174">
        <v>0</v>
      </c>
      <c r="L596" s="33"/>
      <c r="M596" s="149"/>
      <c r="T596" s="54"/>
      <c r="AU596" s="18" t="s">
        <v>85</v>
      </c>
    </row>
    <row r="597" spans="2:65" s="1" customFormat="1" ht="11.25">
      <c r="B597" s="33"/>
      <c r="D597" s="146" t="s">
        <v>247</v>
      </c>
      <c r="F597" s="197" t="s">
        <v>798</v>
      </c>
      <c r="H597" s="174">
        <v>0</v>
      </c>
      <c r="L597" s="33"/>
      <c r="M597" s="149"/>
      <c r="T597" s="54"/>
      <c r="AU597" s="18" t="s">
        <v>85</v>
      </c>
    </row>
    <row r="598" spans="2:65" s="1" customFormat="1" ht="11.25">
      <c r="B598" s="33"/>
      <c r="D598" s="146" t="s">
        <v>247</v>
      </c>
      <c r="F598" s="197" t="s">
        <v>799</v>
      </c>
      <c r="H598" s="174">
        <v>0.19900000000000001</v>
      </c>
      <c r="L598" s="33"/>
      <c r="M598" s="149"/>
      <c r="T598" s="54"/>
      <c r="AU598" s="18" t="s">
        <v>85</v>
      </c>
    </row>
    <row r="599" spans="2:65" s="1" customFormat="1" ht="11.25">
      <c r="B599" s="33"/>
      <c r="D599" s="146" t="s">
        <v>247</v>
      </c>
      <c r="F599" s="197" t="s">
        <v>800</v>
      </c>
      <c r="H599" s="174">
        <v>0.16400000000000001</v>
      </c>
      <c r="L599" s="33"/>
      <c r="M599" s="149"/>
      <c r="T599" s="54"/>
      <c r="AU599" s="18" t="s">
        <v>85</v>
      </c>
    </row>
    <row r="600" spans="2:65" s="1" customFormat="1" ht="11.25">
      <c r="B600" s="33"/>
      <c r="D600" s="146" t="s">
        <v>247</v>
      </c>
      <c r="F600" s="197" t="s">
        <v>801</v>
      </c>
      <c r="H600" s="174">
        <v>0</v>
      </c>
      <c r="L600" s="33"/>
      <c r="M600" s="149"/>
      <c r="T600" s="54"/>
      <c r="AU600" s="18" t="s">
        <v>85</v>
      </c>
    </row>
    <row r="601" spans="2:65" s="1" customFormat="1" ht="11.25">
      <c r="B601" s="33"/>
      <c r="D601" s="146" t="s">
        <v>247</v>
      </c>
      <c r="F601" s="197" t="s">
        <v>802</v>
      </c>
      <c r="H601" s="174">
        <v>0.45200000000000001</v>
      </c>
      <c r="L601" s="33"/>
      <c r="M601" s="149"/>
      <c r="T601" s="54"/>
      <c r="AU601" s="18" t="s">
        <v>85</v>
      </c>
    </row>
    <row r="602" spans="2:65" s="1" customFormat="1" ht="11.25">
      <c r="B602" s="33"/>
      <c r="D602" s="146" t="s">
        <v>247</v>
      </c>
      <c r="F602" s="197" t="s">
        <v>235</v>
      </c>
      <c r="H602" s="174">
        <v>0.81499999999999995</v>
      </c>
      <c r="L602" s="33"/>
      <c r="M602" s="149"/>
      <c r="T602" s="54"/>
      <c r="AU602" s="18" t="s">
        <v>85</v>
      </c>
    </row>
    <row r="603" spans="2:65" s="1" customFormat="1" ht="16.5" customHeight="1">
      <c r="B603" s="33"/>
      <c r="C603" s="133" t="s">
        <v>839</v>
      </c>
      <c r="D603" s="133" t="s">
        <v>220</v>
      </c>
      <c r="E603" s="134" t="s">
        <v>840</v>
      </c>
      <c r="F603" s="135" t="s">
        <v>841</v>
      </c>
      <c r="G603" s="136" t="s">
        <v>426</v>
      </c>
      <c r="H603" s="137">
        <v>1</v>
      </c>
      <c r="I603" s="138"/>
      <c r="J603" s="139">
        <f>ROUND(I603*H603,2)</f>
        <v>0</v>
      </c>
      <c r="K603" s="135" t="s">
        <v>19</v>
      </c>
      <c r="L603" s="33"/>
      <c r="M603" s="140" t="s">
        <v>19</v>
      </c>
      <c r="N603" s="141" t="s">
        <v>46</v>
      </c>
      <c r="P603" s="142">
        <f>O603*H603</f>
        <v>0</v>
      </c>
      <c r="Q603" s="142">
        <v>0</v>
      </c>
      <c r="R603" s="142">
        <f>Q603*H603</f>
        <v>0</v>
      </c>
      <c r="S603" s="142">
        <v>0</v>
      </c>
      <c r="T603" s="143">
        <f>S603*H603</f>
        <v>0</v>
      </c>
      <c r="AR603" s="144" t="s">
        <v>224</v>
      </c>
      <c r="AT603" s="144" t="s">
        <v>220</v>
      </c>
      <c r="AU603" s="144" t="s">
        <v>85</v>
      </c>
      <c r="AY603" s="18" t="s">
        <v>218</v>
      </c>
      <c r="BE603" s="145">
        <f>IF(N603="základní",J603,0)</f>
        <v>0</v>
      </c>
      <c r="BF603" s="145">
        <f>IF(N603="snížená",J603,0)</f>
        <v>0</v>
      </c>
      <c r="BG603" s="145">
        <f>IF(N603="zákl. přenesená",J603,0)</f>
        <v>0</v>
      </c>
      <c r="BH603" s="145">
        <f>IF(N603="sníž. přenesená",J603,0)</f>
        <v>0</v>
      </c>
      <c r="BI603" s="145">
        <f>IF(N603="nulová",J603,0)</f>
        <v>0</v>
      </c>
      <c r="BJ603" s="18" t="s">
        <v>83</v>
      </c>
      <c r="BK603" s="145">
        <f>ROUND(I603*H603,2)</f>
        <v>0</v>
      </c>
      <c r="BL603" s="18" t="s">
        <v>224</v>
      </c>
      <c r="BM603" s="144" t="s">
        <v>842</v>
      </c>
    </row>
    <row r="604" spans="2:65" s="1" customFormat="1" ht="29.25">
      <c r="B604" s="33"/>
      <c r="D604" s="146" t="s">
        <v>226</v>
      </c>
      <c r="F604" s="147" t="s">
        <v>843</v>
      </c>
      <c r="I604" s="148"/>
      <c r="L604" s="33"/>
      <c r="M604" s="149"/>
      <c r="T604" s="54"/>
      <c r="AT604" s="18" t="s">
        <v>226</v>
      </c>
      <c r="AU604" s="18" t="s">
        <v>85</v>
      </c>
    </row>
    <row r="605" spans="2:65" s="1" customFormat="1" ht="19.5">
      <c r="B605" s="33"/>
      <c r="D605" s="146" t="s">
        <v>276</v>
      </c>
      <c r="F605" s="175" t="s">
        <v>844</v>
      </c>
      <c r="I605" s="148"/>
      <c r="L605" s="33"/>
      <c r="M605" s="149"/>
      <c r="T605" s="54"/>
      <c r="AT605" s="18" t="s">
        <v>276</v>
      </c>
      <c r="AU605" s="18" t="s">
        <v>85</v>
      </c>
    </row>
    <row r="606" spans="2:65" s="13" customFormat="1" ht="11.25">
      <c r="B606" s="158"/>
      <c r="D606" s="146" t="s">
        <v>230</v>
      </c>
      <c r="E606" s="159" t="s">
        <v>19</v>
      </c>
      <c r="F606" s="160" t="s">
        <v>83</v>
      </c>
      <c r="H606" s="161">
        <v>1</v>
      </c>
      <c r="I606" s="162"/>
      <c r="L606" s="158"/>
      <c r="M606" s="163"/>
      <c r="T606" s="164"/>
      <c r="AT606" s="159" t="s">
        <v>230</v>
      </c>
      <c r="AU606" s="159" t="s">
        <v>85</v>
      </c>
      <c r="AV606" s="13" t="s">
        <v>85</v>
      </c>
      <c r="AW606" s="13" t="s">
        <v>36</v>
      </c>
      <c r="AX606" s="13" t="s">
        <v>83</v>
      </c>
      <c r="AY606" s="159" t="s">
        <v>218</v>
      </c>
    </row>
    <row r="607" spans="2:65" s="11" customFormat="1" ht="22.9" customHeight="1">
      <c r="B607" s="121"/>
      <c r="D607" s="122" t="s">
        <v>74</v>
      </c>
      <c r="E607" s="131" t="s">
        <v>310</v>
      </c>
      <c r="F607" s="131" t="s">
        <v>390</v>
      </c>
      <c r="I607" s="124"/>
      <c r="J607" s="132">
        <f>BK607</f>
        <v>0</v>
      </c>
      <c r="L607" s="121"/>
      <c r="M607" s="126"/>
      <c r="P607" s="127">
        <f>SUM(P608:P617)</f>
        <v>0</v>
      </c>
      <c r="R607" s="127">
        <f>SUM(R608:R617)</f>
        <v>3.456E-2</v>
      </c>
      <c r="T607" s="128">
        <f>SUM(T608:T617)</f>
        <v>0</v>
      </c>
      <c r="AR607" s="122" t="s">
        <v>83</v>
      </c>
      <c r="AT607" s="129" t="s">
        <v>74</v>
      </c>
      <c r="AU607" s="129" t="s">
        <v>83</v>
      </c>
      <c r="AY607" s="122" t="s">
        <v>218</v>
      </c>
      <c r="BK607" s="130">
        <f>SUM(BK608:BK617)</f>
        <v>0</v>
      </c>
    </row>
    <row r="608" spans="2:65" s="1" customFormat="1" ht="16.5" customHeight="1">
      <c r="B608" s="33"/>
      <c r="C608" s="133" t="s">
        <v>845</v>
      </c>
      <c r="D608" s="133" t="s">
        <v>220</v>
      </c>
      <c r="E608" s="134" t="s">
        <v>846</v>
      </c>
      <c r="F608" s="135" t="s">
        <v>847</v>
      </c>
      <c r="G608" s="136" t="s">
        <v>532</v>
      </c>
      <c r="H608" s="137">
        <v>16</v>
      </c>
      <c r="I608" s="138"/>
      <c r="J608" s="139">
        <f>ROUND(I608*H608,2)</f>
        <v>0</v>
      </c>
      <c r="K608" s="135" t="s">
        <v>19</v>
      </c>
      <c r="L608" s="33"/>
      <c r="M608" s="140" t="s">
        <v>19</v>
      </c>
      <c r="N608" s="141" t="s">
        <v>46</v>
      </c>
      <c r="P608" s="142">
        <f>O608*H608</f>
        <v>0</v>
      </c>
      <c r="Q608" s="142">
        <v>2.0000000000000001E-4</v>
      </c>
      <c r="R608" s="142">
        <f>Q608*H608</f>
        <v>3.2000000000000002E-3</v>
      </c>
      <c r="S608" s="142">
        <v>0</v>
      </c>
      <c r="T608" s="143">
        <f>S608*H608</f>
        <v>0</v>
      </c>
      <c r="AR608" s="144" t="s">
        <v>224</v>
      </c>
      <c r="AT608" s="144" t="s">
        <v>220</v>
      </c>
      <c r="AU608" s="144" t="s">
        <v>85</v>
      </c>
      <c r="AY608" s="18" t="s">
        <v>218</v>
      </c>
      <c r="BE608" s="145">
        <f>IF(N608="základní",J608,0)</f>
        <v>0</v>
      </c>
      <c r="BF608" s="145">
        <f>IF(N608="snížená",J608,0)</f>
        <v>0</v>
      </c>
      <c r="BG608" s="145">
        <f>IF(N608="zákl. přenesená",J608,0)</f>
        <v>0</v>
      </c>
      <c r="BH608" s="145">
        <f>IF(N608="sníž. přenesená",J608,0)</f>
        <v>0</v>
      </c>
      <c r="BI608" s="145">
        <f>IF(N608="nulová",J608,0)</f>
        <v>0</v>
      </c>
      <c r="BJ608" s="18" t="s">
        <v>83</v>
      </c>
      <c r="BK608" s="145">
        <f>ROUND(I608*H608,2)</f>
        <v>0</v>
      </c>
      <c r="BL608" s="18" t="s">
        <v>224</v>
      </c>
      <c r="BM608" s="144" t="s">
        <v>848</v>
      </c>
    </row>
    <row r="609" spans="2:65" s="1" customFormat="1" ht="11.25">
      <c r="B609" s="33"/>
      <c r="D609" s="146" t="s">
        <v>226</v>
      </c>
      <c r="F609" s="147" t="s">
        <v>849</v>
      </c>
      <c r="I609" s="148"/>
      <c r="L609" s="33"/>
      <c r="M609" s="149"/>
      <c r="T609" s="54"/>
      <c r="AT609" s="18" t="s">
        <v>226</v>
      </c>
      <c r="AU609" s="18" t="s">
        <v>85</v>
      </c>
    </row>
    <row r="610" spans="2:65" s="1" customFormat="1" ht="29.25">
      <c r="B610" s="33"/>
      <c r="D610" s="146" t="s">
        <v>276</v>
      </c>
      <c r="F610" s="175" t="s">
        <v>850</v>
      </c>
      <c r="I610" s="148"/>
      <c r="L610" s="33"/>
      <c r="M610" s="149"/>
      <c r="T610" s="54"/>
      <c r="AT610" s="18" t="s">
        <v>276</v>
      </c>
      <c r="AU610" s="18" t="s">
        <v>85</v>
      </c>
    </row>
    <row r="611" spans="2:65" s="12" customFormat="1" ht="11.25">
      <c r="B611" s="152"/>
      <c r="D611" s="146" t="s">
        <v>230</v>
      </c>
      <c r="E611" s="153" t="s">
        <v>19</v>
      </c>
      <c r="F611" s="154" t="s">
        <v>612</v>
      </c>
      <c r="H611" s="153" t="s">
        <v>19</v>
      </c>
      <c r="I611" s="155"/>
      <c r="L611" s="152"/>
      <c r="M611" s="156"/>
      <c r="T611" s="157"/>
      <c r="AT611" s="153" t="s">
        <v>230</v>
      </c>
      <c r="AU611" s="153" t="s">
        <v>85</v>
      </c>
      <c r="AV611" s="12" t="s">
        <v>83</v>
      </c>
      <c r="AW611" s="12" t="s">
        <v>36</v>
      </c>
      <c r="AX611" s="12" t="s">
        <v>75</v>
      </c>
      <c r="AY611" s="153" t="s">
        <v>218</v>
      </c>
    </row>
    <row r="612" spans="2:65" s="13" customFormat="1" ht="11.25">
      <c r="B612" s="158"/>
      <c r="D612" s="146" t="s">
        <v>230</v>
      </c>
      <c r="E612" s="159" t="s">
        <v>19</v>
      </c>
      <c r="F612" s="160" t="s">
        <v>851</v>
      </c>
      <c r="H612" s="161">
        <v>16</v>
      </c>
      <c r="I612" s="162"/>
      <c r="L612" s="158"/>
      <c r="M612" s="163"/>
      <c r="T612" s="164"/>
      <c r="AT612" s="159" t="s">
        <v>230</v>
      </c>
      <c r="AU612" s="159" t="s">
        <v>85</v>
      </c>
      <c r="AV612" s="13" t="s">
        <v>85</v>
      </c>
      <c r="AW612" s="13" t="s">
        <v>36</v>
      </c>
      <c r="AX612" s="13" t="s">
        <v>83</v>
      </c>
      <c r="AY612" s="159" t="s">
        <v>218</v>
      </c>
    </row>
    <row r="613" spans="2:65" s="1" customFormat="1" ht="16.5" customHeight="1">
      <c r="B613" s="33"/>
      <c r="C613" s="133" t="s">
        <v>852</v>
      </c>
      <c r="D613" s="133" t="s">
        <v>220</v>
      </c>
      <c r="E613" s="134" t="s">
        <v>853</v>
      </c>
      <c r="F613" s="135" t="s">
        <v>854</v>
      </c>
      <c r="G613" s="136" t="s">
        <v>532</v>
      </c>
      <c r="H613" s="137">
        <v>16</v>
      </c>
      <c r="I613" s="138"/>
      <c r="J613" s="139">
        <f>ROUND(I613*H613,2)</f>
        <v>0</v>
      </c>
      <c r="K613" s="135" t="s">
        <v>19</v>
      </c>
      <c r="L613" s="33"/>
      <c r="M613" s="140" t="s">
        <v>19</v>
      </c>
      <c r="N613" s="141" t="s">
        <v>46</v>
      </c>
      <c r="P613" s="142">
        <f>O613*H613</f>
        <v>0</v>
      </c>
      <c r="Q613" s="142">
        <v>1.9599999999999999E-3</v>
      </c>
      <c r="R613" s="142">
        <f>Q613*H613</f>
        <v>3.1359999999999999E-2</v>
      </c>
      <c r="S613" s="142">
        <v>0</v>
      </c>
      <c r="T613" s="143">
        <f>S613*H613</f>
        <v>0</v>
      </c>
      <c r="AR613" s="144" t="s">
        <v>224</v>
      </c>
      <c r="AT613" s="144" t="s">
        <v>220</v>
      </c>
      <c r="AU613" s="144" t="s">
        <v>85</v>
      </c>
      <c r="AY613" s="18" t="s">
        <v>218</v>
      </c>
      <c r="BE613" s="145">
        <f>IF(N613="základní",J613,0)</f>
        <v>0</v>
      </c>
      <c r="BF613" s="145">
        <f>IF(N613="snížená",J613,0)</f>
        <v>0</v>
      </c>
      <c r="BG613" s="145">
        <f>IF(N613="zákl. přenesená",J613,0)</f>
        <v>0</v>
      </c>
      <c r="BH613" s="145">
        <f>IF(N613="sníž. přenesená",J613,0)</f>
        <v>0</v>
      </c>
      <c r="BI613" s="145">
        <f>IF(N613="nulová",J613,0)</f>
        <v>0</v>
      </c>
      <c r="BJ613" s="18" t="s">
        <v>83</v>
      </c>
      <c r="BK613" s="145">
        <f>ROUND(I613*H613,2)</f>
        <v>0</v>
      </c>
      <c r="BL613" s="18" t="s">
        <v>224</v>
      </c>
      <c r="BM613" s="144" t="s">
        <v>855</v>
      </c>
    </row>
    <row r="614" spans="2:65" s="1" customFormat="1" ht="11.25">
      <c r="B614" s="33"/>
      <c r="D614" s="146" t="s">
        <v>226</v>
      </c>
      <c r="F614" s="147" t="s">
        <v>856</v>
      </c>
      <c r="I614" s="148"/>
      <c r="L614" s="33"/>
      <c r="M614" s="149"/>
      <c r="T614" s="54"/>
      <c r="AT614" s="18" t="s">
        <v>226</v>
      </c>
      <c r="AU614" s="18" t="s">
        <v>85</v>
      </c>
    </row>
    <row r="615" spans="2:65" s="1" customFormat="1" ht="19.5">
      <c r="B615" s="33"/>
      <c r="D615" s="146" t="s">
        <v>276</v>
      </c>
      <c r="F615" s="175" t="s">
        <v>857</v>
      </c>
      <c r="I615" s="148"/>
      <c r="L615" s="33"/>
      <c r="M615" s="149"/>
      <c r="T615" s="54"/>
      <c r="AT615" s="18" t="s">
        <v>276</v>
      </c>
      <c r="AU615" s="18" t="s">
        <v>85</v>
      </c>
    </row>
    <row r="616" spans="2:65" s="12" customFormat="1" ht="11.25">
      <c r="B616" s="152"/>
      <c r="D616" s="146" t="s">
        <v>230</v>
      </c>
      <c r="E616" s="153" t="s">
        <v>19</v>
      </c>
      <c r="F616" s="154" t="s">
        <v>612</v>
      </c>
      <c r="H616" s="153" t="s">
        <v>19</v>
      </c>
      <c r="I616" s="155"/>
      <c r="L616" s="152"/>
      <c r="M616" s="156"/>
      <c r="T616" s="157"/>
      <c r="AT616" s="153" t="s">
        <v>230</v>
      </c>
      <c r="AU616" s="153" t="s">
        <v>85</v>
      </c>
      <c r="AV616" s="12" t="s">
        <v>83</v>
      </c>
      <c r="AW616" s="12" t="s">
        <v>36</v>
      </c>
      <c r="AX616" s="12" t="s">
        <v>75</v>
      </c>
      <c r="AY616" s="153" t="s">
        <v>218</v>
      </c>
    </row>
    <row r="617" spans="2:65" s="13" customFormat="1" ht="11.25">
      <c r="B617" s="158"/>
      <c r="D617" s="146" t="s">
        <v>230</v>
      </c>
      <c r="E617" s="159" t="s">
        <v>19</v>
      </c>
      <c r="F617" s="160" t="s">
        <v>851</v>
      </c>
      <c r="H617" s="161">
        <v>16</v>
      </c>
      <c r="I617" s="162"/>
      <c r="L617" s="158"/>
      <c r="M617" s="163"/>
      <c r="T617" s="164"/>
      <c r="AT617" s="159" t="s">
        <v>230</v>
      </c>
      <c r="AU617" s="159" t="s">
        <v>85</v>
      </c>
      <c r="AV617" s="13" t="s">
        <v>85</v>
      </c>
      <c r="AW617" s="13" t="s">
        <v>36</v>
      </c>
      <c r="AX617" s="13" t="s">
        <v>83</v>
      </c>
      <c r="AY617" s="159" t="s">
        <v>218</v>
      </c>
    </row>
    <row r="618" spans="2:65" s="11" customFormat="1" ht="22.9" customHeight="1">
      <c r="B618" s="121"/>
      <c r="D618" s="122" t="s">
        <v>74</v>
      </c>
      <c r="E618" s="131" t="s">
        <v>443</v>
      </c>
      <c r="F618" s="131" t="s">
        <v>444</v>
      </c>
      <c r="I618" s="124"/>
      <c r="J618" s="132">
        <f>BK618</f>
        <v>0</v>
      </c>
      <c r="L618" s="121"/>
      <c r="M618" s="126"/>
      <c r="P618" s="127">
        <f>SUM(P619:P662)</f>
        <v>0</v>
      </c>
      <c r="R618" s="127">
        <f>SUM(R619:R662)</f>
        <v>0</v>
      </c>
      <c r="T618" s="128">
        <f>SUM(T619:T662)</f>
        <v>0</v>
      </c>
      <c r="AR618" s="122" t="s">
        <v>83</v>
      </c>
      <c r="AT618" s="129" t="s">
        <v>74</v>
      </c>
      <c r="AU618" s="129" t="s">
        <v>83</v>
      </c>
      <c r="AY618" s="122" t="s">
        <v>218</v>
      </c>
      <c r="BK618" s="130">
        <f>SUM(BK619:BK662)</f>
        <v>0</v>
      </c>
    </row>
    <row r="619" spans="2:65" s="1" customFormat="1" ht="16.5" customHeight="1">
      <c r="B619" s="33"/>
      <c r="C619" s="133" t="s">
        <v>858</v>
      </c>
      <c r="D619" s="133" t="s">
        <v>220</v>
      </c>
      <c r="E619" s="134" t="s">
        <v>446</v>
      </c>
      <c r="F619" s="135" t="s">
        <v>447</v>
      </c>
      <c r="G619" s="136" t="s">
        <v>161</v>
      </c>
      <c r="H619" s="137">
        <v>37375</v>
      </c>
      <c r="I619" s="138"/>
      <c r="J619" s="139">
        <f>ROUND(I619*H619,2)</f>
        <v>0</v>
      </c>
      <c r="K619" s="135" t="s">
        <v>19</v>
      </c>
      <c r="L619" s="33"/>
      <c r="M619" s="140" t="s">
        <v>19</v>
      </c>
      <c r="N619" s="141" t="s">
        <v>46</v>
      </c>
      <c r="P619" s="142">
        <f>O619*H619</f>
        <v>0</v>
      </c>
      <c r="Q619" s="142">
        <v>0</v>
      </c>
      <c r="R619" s="142">
        <f>Q619*H619</f>
        <v>0</v>
      </c>
      <c r="S619" s="142">
        <v>0</v>
      </c>
      <c r="T619" s="143">
        <f>S619*H619</f>
        <v>0</v>
      </c>
      <c r="AR619" s="144" t="s">
        <v>224</v>
      </c>
      <c r="AT619" s="144" t="s">
        <v>220</v>
      </c>
      <c r="AU619" s="144" t="s">
        <v>85</v>
      </c>
      <c r="AY619" s="18" t="s">
        <v>218</v>
      </c>
      <c r="BE619" s="145">
        <f>IF(N619="základní",J619,0)</f>
        <v>0</v>
      </c>
      <c r="BF619" s="145">
        <f>IF(N619="snížená",J619,0)</f>
        <v>0</v>
      </c>
      <c r="BG619" s="145">
        <f>IF(N619="zákl. přenesená",J619,0)</f>
        <v>0</v>
      </c>
      <c r="BH619" s="145">
        <f>IF(N619="sníž. přenesená",J619,0)</f>
        <v>0</v>
      </c>
      <c r="BI619" s="145">
        <f>IF(N619="nulová",J619,0)</f>
        <v>0</v>
      </c>
      <c r="BJ619" s="18" t="s">
        <v>83</v>
      </c>
      <c r="BK619" s="145">
        <f>ROUND(I619*H619,2)</f>
        <v>0</v>
      </c>
      <c r="BL619" s="18" t="s">
        <v>224</v>
      </c>
      <c r="BM619" s="144" t="s">
        <v>859</v>
      </c>
    </row>
    <row r="620" spans="2:65" s="1" customFormat="1" ht="11.25">
      <c r="B620" s="33"/>
      <c r="D620" s="146" t="s">
        <v>226</v>
      </c>
      <c r="F620" s="147" t="s">
        <v>447</v>
      </c>
      <c r="I620" s="148"/>
      <c r="L620" s="33"/>
      <c r="M620" s="149"/>
      <c r="T620" s="54"/>
      <c r="AT620" s="18" t="s">
        <v>226</v>
      </c>
      <c r="AU620" s="18" t="s">
        <v>85</v>
      </c>
    </row>
    <row r="621" spans="2:65" s="13" customFormat="1" ht="11.25">
      <c r="B621" s="158"/>
      <c r="D621" s="146" t="s">
        <v>230</v>
      </c>
      <c r="E621" s="159" t="s">
        <v>19</v>
      </c>
      <c r="F621" s="160" t="s">
        <v>449</v>
      </c>
      <c r="H621" s="161">
        <v>37375</v>
      </c>
      <c r="I621" s="162"/>
      <c r="L621" s="158"/>
      <c r="M621" s="163"/>
      <c r="T621" s="164"/>
      <c r="AT621" s="159" t="s">
        <v>230</v>
      </c>
      <c r="AU621" s="159" t="s">
        <v>85</v>
      </c>
      <c r="AV621" s="13" t="s">
        <v>85</v>
      </c>
      <c r="AW621" s="13" t="s">
        <v>36</v>
      </c>
      <c r="AX621" s="13" t="s">
        <v>83</v>
      </c>
      <c r="AY621" s="159" t="s">
        <v>218</v>
      </c>
    </row>
    <row r="622" spans="2:65" s="1" customFormat="1" ht="11.25">
      <c r="B622" s="33"/>
      <c r="D622" s="146" t="s">
        <v>247</v>
      </c>
      <c r="F622" s="172" t="s">
        <v>450</v>
      </c>
      <c r="L622" s="33"/>
      <c r="M622" s="149"/>
      <c r="T622" s="54"/>
      <c r="AU622" s="18" t="s">
        <v>85</v>
      </c>
    </row>
    <row r="623" spans="2:65" s="1" customFormat="1" ht="11.25">
      <c r="B623" s="33"/>
      <c r="D623" s="146" t="s">
        <v>247</v>
      </c>
      <c r="F623" s="173" t="s">
        <v>860</v>
      </c>
      <c r="H623" s="174">
        <v>0</v>
      </c>
      <c r="L623" s="33"/>
      <c r="M623" s="149"/>
      <c r="T623" s="54"/>
      <c r="AU623" s="18" t="s">
        <v>85</v>
      </c>
    </row>
    <row r="624" spans="2:65" s="1" customFormat="1" ht="11.25">
      <c r="B624" s="33"/>
      <c r="D624" s="146" t="s">
        <v>247</v>
      </c>
      <c r="F624" s="173" t="s">
        <v>861</v>
      </c>
      <c r="H624" s="174">
        <v>0.33800000000000002</v>
      </c>
      <c r="L624" s="33"/>
      <c r="M624" s="149"/>
      <c r="T624" s="54"/>
      <c r="AU624" s="18" t="s">
        <v>85</v>
      </c>
    </row>
    <row r="625" spans="2:65" s="1" customFormat="1" ht="11.25">
      <c r="B625" s="33"/>
      <c r="D625" s="146" t="s">
        <v>247</v>
      </c>
      <c r="F625" s="173" t="s">
        <v>862</v>
      </c>
      <c r="H625" s="174">
        <v>1.1739999999999999</v>
      </c>
      <c r="L625" s="33"/>
      <c r="M625" s="149"/>
      <c r="T625" s="54"/>
      <c r="AU625" s="18" t="s">
        <v>85</v>
      </c>
    </row>
    <row r="626" spans="2:65" s="1" customFormat="1" ht="11.25">
      <c r="B626" s="33"/>
      <c r="D626" s="146" t="s">
        <v>247</v>
      </c>
      <c r="F626" s="173" t="s">
        <v>863</v>
      </c>
      <c r="H626" s="174">
        <v>0</v>
      </c>
      <c r="L626" s="33"/>
      <c r="M626" s="149"/>
      <c r="T626" s="54"/>
      <c r="AU626" s="18" t="s">
        <v>85</v>
      </c>
    </row>
    <row r="627" spans="2:65" s="1" customFormat="1" ht="11.25">
      <c r="B627" s="33"/>
      <c r="D627" s="146" t="s">
        <v>247</v>
      </c>
      <c r="F627" s="173" t="s">
        <v>864</v>
      </c>
      <c r="H627" s="174">
        <v>10.776</v>
      </c>
      <c r="L627" s="33"/>
      <c r="M627" s="149"/>
      <c r="T627" s="54"/>
      <c r="AU627" s="18" t="s">
        <v>85</v>
      </c>
    </row>
    <row r="628" spans="2:65" s="1" customFormat="1" ht="11.25">
      <c r="B628" s="33"/>
      <c r="D628" s="146" t="s">
        <v>247</v>
      </c>
      <c r="F628" s="173" t="s">
        <v>865</v>
      </c>
      <c r="H628" s="174">
        <v>12.227</v>
      </c>
      <c r="L628" s="33"/>
      <c r="M628" s="149"/>
      <c r="T628" s="54"/>
      <c r="AU628" s="18" t="s">
        <v>85</v>
      </c>
    </row>
    <row r="629" spans="2:65" s="1" customFormat="1" ht="11.25">
      <c r="B629" s="33"/>
      <c r="D629" s="146" t="s">
        <v>247</v>
      </c>
      <c r="F629" s="173" t="s">
        <v>866</v>
      </c>
      <c r="H629" s="174">
        <v>12.86</v>
      </c>
      <c r="L629" s="33"/>
      <c r="M629" s="149"/>
      <c r="T629" s="54"/>
      <c r="AU629" s="18" t="s">
        <v>85</v>
      </c>
    </row>
    <row r="630" spans="2:65" s="1" customFormat="1" ht="11.25">
      <c r="B630" s="33"/>
      <c r="D630" s="146" t="s">
        <v>247</v>
      </c>
      <c r="F630" s="173" t="s">
        <v>235</v>
      </c>
      <c r="H630" s="174">
        <v>37.375</v>
      </c>
      <c r="L630" s="33"/>
      <c r="M630" s="149"/>
      <c r="T630" s="54"/>
      <c r="AU630" s="18" t="s">
        <v>85</v>
      </c>
    </row>
    <row r="631" spans="2:65" s="1" customFormat="1" ht="16.5" customHeight="1">
      <c r="B631" s="33"/>
      <c r="C631" s="133" t="s">
        <v>867</v>
      </c>
      <c r="D631" s="133" t="s">
        <v>220</v>
      </c>
      <c r="E631" s="134" t="s">
        <v>454</v>
      </c>
      <c r="F631" s="135" t="s">
        <v>455</v>
      </c>
      <c r="G631" s="136" t="s">
        <v>181</v>
      </c>
      <c r="H631" s="137">
        <v>37.375</v>
      </c>
      <c r="I631" s="138"/>
      <c r="J631" s="139">
        <f>ROUND(I631*H631,2)</f>
        <v>0</v>
      </c>
      <c r="K631" s="135" t="s">
        <v>19</v>
      </c>
      <c r="L631" s="33"/>
      <c r="M631" s="140" t="s">
        <v>19</v>
      </c>
      <c r="N631" s="141" t="s">
        <v>46</v>
      </c>
      <c r="P631" s="142">
        <f>O631*H631</f>
        <v>0</v>
      </c>
      <c r="Q631" s="142">
        <v>0</v>
      </c>
      <c r="R631" s="142">
        <f>Q631*H631</f>
        <v>0</v>
      </c>
      <c r="S631" s="142">
        <v>0</v>
      </c>
      <c r="T631" s="143">
        <f>S631*H631</f>
        <v>0</v>
      </c>
      <c r="AR631" s="144" t="s">
        <v>224</v>
      </c>
      <c r="AT631" s="144" t="s">
        <v>220</v>
      </c>
      <c r="AU631" s="144" t="s">
        <v>85</v>
      </c>
      <c r="AY631" s="18" t="s">
        <v>218</v>
      </c>
      <c r="BE631" s="145">
        <f>IF(N631="základní",J631,0)</f>
        <v>0</v>
      </c>
      <c r="BF631" s="145">
        <f>IF(N631="snížená",J631,0)</f>
        <v>0</v>
      </c>
      <c r="BG631" s="145">
        <f>IF(N631="zákl. přenesená",J631,0)</f>
        <v>0</v>
      </c>
      <c r="BH631" s="145">
        <f>IF(N631="sníž. přenesená",J631,0)</f>
        <v>0</v>
      </c>
      <c r="BI631" s="145">
        <f>IF(N631="nulová",J631,0)</f>
        <v>0</v>
      </c>
      <c r="BJ631" s="18" t="s">
        <v>83</v>
      </c>
      <c r="BK631" s="145">
        <f>ROUND(I631*H631,2)</f>
        <v>0</v>
      </c>
      <c r="BL631" s="18" t="s">
        <v>224</v>
      </c>
      <c r="BM631" s="144" t="s">
        <v>868</v>
      </c>
    </row>
    <row r="632" spans="2:65" s="1" customFormat="1" ht="11.25">
      <c r="B632" s="33"/>
      <c r="D632" s="146" t="s">
        <v>226</v>
      </c>
      <c r="F632" s="147" t="s">
        <v>457</v>
      </c>
      <c r="I632" s="148"/>
      <c r="L632" s="33"/>
      <c r="M632" s="149"/>
      <c r="T632" s="54"/>
      <c r="AT632" s="18" t="s">
        <v>226</v>
      </c>
      <c r="AU632" s="18" t="s">
        <v>85</v>
      </c>
    </row>
    <row r="633" spans="2:65" s="12" customFormat="1" ht="11.25">
      <c r="B633" s="152"/>
      <c r="D633" s="146" t="s">
        <v>230</v>
      </c>
      <c r="E633" s="153" t="s">
        <v>19</v>
      </c>
      <c r="F633" s="154" t="s">
        <v>860</v>
      </c>
      <c r="H633" s="153" t="s">
        <v>19</v>
      </c>
      <c r="I633" s="155"/>
      <c r="L633" s="152"/>
      <c r="M633" s="156"/>
      <c r="T633" s="157"/>
      <c r="AT633" s="153" t="s">
        <v>230</v>
      </c>
      <c r="AU633" s="153" t="s">
        <v>85</v>
      </c>
      <c r="AV633" s="12" t="s">
        <v>83</v>
      </c>
      <c r="AW633" s="12" t="s">
        <v>36</v>
      </c>
      <c r="AX633" s="12" t="s">
        <v>75</v>
      </c>
      <c r="AY633" s="153" t="s">
        <v>218</v>
      </c>
    </row>
    <row r="634" spans="2:65" s="13" customFormat="1" ht="11.25">
      <c r="B634" s="158"/>
      <c r="D634" s="146" t="s">
        <v>230</v>
      </c>
      <c r="E634" s="159" t="s">
        <v>19</v>
      </c>
      <c r="F634" s="160" t="s">
        <v>861</v>
      </c>
      <c r="H634" s="161">
        <v>0.33800000000000002</v>
      </c>
      <c r="I634" s="162"/>
      <c r="L634" s="158"/>
      <c r="M634" s="163"/>
      <c r="T634" s="164"/>
      <c r="AT634" s="159" t="s">
        <v>230</v>
      </c>
      <c r="AU634" s="159" t="s">
        <v>85</v>
      </c>
      <c r="AV634" s="13" t="s">
        <v>85</v>
      </c>
      <c r="AW634" s="13" t="s">
        <v>36</v>
      </c>
      <c r="AX634" s="13" t="s">
        <v>75</v>
      </c>
      <c r="AY634" s="159" t="s">
        <v>218</v>
      </c>
    </row>
    <row r="635" spans="2:65" s="13" customFormat="1" ht="11.25">
      <c r="B635" s="158"/>
      <c r="D635" s="146" t="s">
        <v>230</v>
      </c>
      <c r="E635" s="159" t="s">
        <v>19</v>
      </c>
      <c r="F635" s="160" t="s">
        <v>862</v>
      </c>
      <c r="H635" s="161">
        <v>1.1739999999999999</v>
      </c>
      <c r="I635" s="162"/>
      <c r="L635" s="158"/>
      <c r="M635" s="163"/>
      <c r="T635" s="164"/>
      <c r="AT635" s="159" t="s">
        <v>230</v>
      </c>
      <c r="AU635" s="159" t="s">
        <v>85</v>
      </c>
      <c r="AV635" s="13" t="s">
        <v>85</v>
      </c>
      <c r="AW635" s="13" t="s">
        <v>36</v>
      </c>
      <c r="AX635" s="13" t="s">
        <v>75</v>
      </c>
      <c r="AY635" s="159" t="s">
        <v>218</v>
      </c>
    </row>
    <row r="636" spans="2:65" s="12" customFormat="1" ht="11.25">
      <c r="B636" s="152"/>
      <c r="D636" s="146" t="s">
        <v>230</v>
      </c>
      <c r="E636" s="153" t="s">
        <v>19</v>
      </c>
      <c r="F636" s="154" t="s">
        <v>863</v>
      </c>
      <c r="H636" s="153" t="s">
        <v>19</v>
      </c>
      <c r="I636" s="155"/>
      <c r="L636" s="152"/>
      <c r="M636" s="156"/>
      <c r="T636" s="157"/>
      <c r="AT636" s="153" t="s">
        <v>230</v>
      </c>
      <c r="AU636" s="153" t="s">
        <v>85</v>
      </c>
      <c r="AV636" s="12" t="s">
        <v>83</v>
      </c>
      <c r="AW636" s="12" t="s">
        <v>36</v>
      </c>
      <c r="AX636" s="12" t="s">
        <v>75</v>
      </c>
      <c r="AY636" s="153" t="s">
        <v>218</v>
      </c>
    </row>
    <row r="637" spans="2:65" s="13" customFormat="1" ht="11.25">
      <c r="B637" s="158"/>
      <c r="D637" s="146" t="s">
        <v>230</v>
      </c>
      <c r="E637" s="159" t="s">
        <v>19</v>
      </c>
      <c r="F637" s="160" t="s">
        <v>864</v>
      </c>
      <c r="H637" s="161">
        <v>10.776</v>
      </c>
      <c r="I637" s="162"/>
      <c r="L637" s="158"/>
      <c r="M637" s="163"/>
      <c r="T637" s="164"/>
      <c r="AT637" s="159" t="s">
        <v>230</v>
      </c>
      <c r="AU637" s="159" t="s">
        <v>85</v>
      </c>
      <c r="AV637" s="13" t="s">
        <v>85</v>
      </c>
      <c r="AW637" s="13" t="s">
        <v>36</v>
      </c>
      <c r="AX637" s="13" t="s">
        <v>75</v>
      </c>
      <c r="AY637" s="159" t="s">
        <v>218</v>
      </c>
    </row>
    <row r="638" spans="2:65" s="13" customFormat="1" ht="11.25">
      <c r="B638" s="158"/>
      <c r="D638" s="146" t="s">
        <v>230</v>
      </c>
      <c r="E638" s="159" t="s">
        <v>19</v>
      </c>
      <c r="F638" s="160" t="s">
        <v>865</v>
      </c>
      <c r="H638" s="161">
        <v>12.227</v>
      </c>
      <c r="I638" s="162"/>
      <c r="L638" s="158"/>
      <c r="M638" s="163"/>
      <c r="T638" s="164"/>
      <c r="AT638" s="159" t="s">
        <v>230</v>
      </c>
      <c r="AU638" s="159" t="s">
        <v>85</v>
      </c>
      <c r="AV638" s="13" t="s">
        <v>85</v>
      </c>
      <c r="AW638" s="13" t="s">
        <v>36</v>
      </c>
      <c r="AX638" s="13" t="s">
        <v>75</v>
      </c>
      <c r="AY638" s="159" t="s">
        <v>218</v>
      </c>
    </row>
    <row r="639" spans="2:65" s="13" customFormat="1" ht="11.25">
      <c r="B639" s="158"/>
      <c r="D639" s="146" t="s">
        <v>230</v>
      </c>
      <c r="E639" s="159" t="s">
        <v>19</v>
      </c>
      <c r="F639" s="160" t="s">
        <v>866</v>
      </c>
      <c r="H639" s="161">
        <v>12.86</v>
      </c>
      <c r="I639" s="162"/>
      <c r="L639" s="158"/>
      <c r="M639" s="163"/>
      <c r="T639" s="164"/>
      <c r="AT639" s="159" t="s">
        <v>230</v>
      </c>
      <c r="AU639" s="159" t="s">
        <v>85</v>
      </c>
      <c r="AV639" s="13" t="s">
        <v>85</v>
      </c>
      <c r="AW639" s="13" t="s">
        <v>36</v>
      </c>
      <c r="AX639" s="13" t="s">
        <v>75</v>
      </c>
      <c r="AY639" s="159" t="s">
        <v>218</v>
      </c>
    </row>
    <row r="640" spans="2:65" s="14" customFormat="1" ht="11.25">
      <c r="B640" s="165"/>
      <c r="D640" s="146" t="s">
        <v>230</v>
      </c>
      <c r="E640" s="166" t="s">
        <v>179</v>
      </c>
      <c r="F640" s="167" t="s">
        <v>235</v>
      </c>
      <c r="H640" s="168">
        <v>37.375</v>
      </c>
      <c r="I640" s="169"/>
      <c r="L640" s="165"/>
      <c r="M640" s="170"/>
      <c r="T640" s="171"/>
      <c r="AT640" s="166" t="s">
        <v>230</v>
      </c>
      <c r="AU640" s="166" t="s">
        <v>85</v>
      </c>
      <c r="AV640" s="14" t="s">
        <v>224</v>
      </c>
      <c r="AW640" s="14" t="s">
        <v>36</v>
      </c>
      <c r="AX640" s="14" t="s">
        <v>83</v>
      </c>
      <c r="AY640" s="166" t="s">
        <v>218</v>
      </c>
    </row>
    <row r="641" spans="2:65" s="1" customFormat="1" ht="11.25">
      <c r="B641" s="33"/>
      <c r="D641" s="146" t="s">
        <v>247</v>
      </c>
      <c r="F641" s="172" t="s">
        <v>803</v>
      </c>
      <c r="L641" s="33"/>
      <c r="M641" s="149"/>
      <c r="T641" s="54"/>
      <c r="AU641" s="18" t="s">
        <v>85</v>
      </c>
    </row>
    <row r="642" spans="2:65" s="1" customFormat="1" ht="11.25">
      <c r="B642" s="33"/>
      <c r="D642" s="146" t="s">
        <v>247</v>
      </c>
      <c r="F642" s="173" t="s">
        <v>612</v>
      </c>
      <c r="H642" s="174">
        <v>0</v>
      </c>
      <c r="L642" s="33"/>
      <c r="M642" s="149"/>
      <c r="T642" s="54"/>
      <c r="AU642" s="18" t="s">
        <v>85</v>
      </c>
    </row>
    <row r="643" spans="2:65" s="1" customFormat="1" ht="11.25">
      <c r="B643" s="33"/>
      <c r="D643" s="146" t="s">
        <v>247</v>
      </c>
      <c r="F643" s="173" t="s">
        <v>804</v>
      </c>
      <c r="H643" s="174">
        <v>8</v>
      </c>
      <c r="L643" s="33"/>
      <c r="M643" s="149"/>
      <c r="T643" s="54"/>
      <c r="AU643" s="18" t="s">
        <v>85</v>
      </c>
    </row>
    <row r="644" spans="2:65" s="1" customFormat="1" ht="11.25">
      <c r="B644" s="33"/>
      <c r="D644" s="146" t="s">
        <v>247</v>
      </c>
      <c r="F644" s="173" t="s">
        <v>805</v>
      </c>
      <c r="H644" s="174">
        <v>20</v>
      </c>
      <c r="L644" s="33"/>
      <c r="M644" s="149"/>
      <c r="T644" s="54"/>
      <c r="AU644" s="18" t="s">
        <v>85</v>
      </c>
    </row>
    <row r="645" spans="2:65" s="1" customFormat="1" ht="11.25">
      <c r="B645" s="33"/>
      <c r="D645" s="146" t="s">
        <v>247</v>
      </c>
      <c r="F645" s="173" t="s">
        <v>235</v>
      </c>
      <c r="H645" s="174">
        <v>28</v>
      </c>
      <c r="L645" s="33"/>
      <c r="M645" s="149"/>
      <c r="T645" s="54"/>
      <c r="AU645" s="18" t="s">
        <v>85</v>
      </c>
    </row>
    <row r="646" spans="2:65" s="1" customFormat="1" ht="11.25">
      <c r="B646" s="33"/>
      <c r="D646" s="146" t="s">
        <v>247</v>
      </c>
      <c r="F646" s="172" t="s">
        <v>869</v>
      </c>
      <c r="L646" s="33"/>
      <c r="M646" s="149"/>
      <c r="T646" s="54"/>
      <c r="AU646" s="18" t="s">
        <v>85</v>
      </c>
    </row>
    <row r="647" spans="2:65" s="1" customFormat="1" ht="11.25">
      <c r="B647" s="33"/>
      <c r="D647" s="146" t="s">
        <v>247</v>
      </c>
      <c r="F647" s="173" t="s">
        <v>612</v>
      </c>
      <c r="H647" s="174">
        <v>0</v>
      </c>
      <c r="L647" s="33"/>
      <c r="M647" s="149"/>
      <c r="T647" s="54"/>
      <c r="AU647" s="18" t="s">
        <v>85</v>
      </c>
    </row>
    <row r="648" spans="2:65" s="1" customFormat="1" ht="11.25">
      <c r="B648" s="33"/>
      <c r="D648" s="146" t="s">
        <v>247</v>
      </c>
      <c r="F648" s="173" t="s">
        <v>742</v>
      </c>
      <c r="H648" s="174">
        <v>22.75</v>
      </c>
      <c r="L648" s="33"/>
      <c r="M648" s="149"/>
      <c r="T648" s="54"/>
      <c r="AU648" s="18" t="s">
        <v>85</v>
      </c>
    </row>
    <row r="649" spans="2:65" s="1" customFormat="1" ht="11.25">
      <c r="B649" s="33"/>
      <c r="D649" s="146" t="s">
        <v>247</v>
      </c>
      <c r="F649" s="173" t="s">
        <v>743</v>
      </c>
      <c r="H649" s="174">
        <v>18</v>
      </c>
      <c r="L649" s="33"/>
      <c r="M649" s="149"/>
      <c r="T649" s="54"/>
      <c r="AU649" s="18" t="s">
        <v>85</v>
      </c>
    </row>
    <row r="650" spans="2:65" s="1" customFormat="1" ht="11.25">
      <c r="B650" s="33"/>
      <c r="D650" s="146" t="s">
        <v>247</v>
      </c>
      <c r="F650" s="173" t="s">
        <v>235</v>
      </c>
      <c r="H650" s="174">
        <v>40.75</v>
      </c>
      <c r="L650" s="33"/>
      <c r="M650" s="149"/>
      <c r="T650" s="54"/>
      <c r="AU650" s="18" t="s">
        <v>85</v>
      </c>
    </row>
    <row r="651" spans="2:65" s="1" customFormat="1" ht="16.5" customHeight="1">
      <c r="B651" s="33"/>
      <c r="C651" s="133" t="s">
        <v>870</v>
      </c>
      <c r="D651" s="133" t="s">
        <v>220</v>
      </c>
      <c r="E651" s="134" t="s">
        <v>505</v>
      </c>
      <c r="F651" s="135" t="s">
        <v>506</v>
      </c>
      <c r="G651" s="136" t="s">
        <v>181</v>
      </c>
      <c r="H651" s="137">
        <v>37.375</v>
      </c>
      <c r="I651" s="138"/>
      <c r="J651" s="139">
        <f>ROUND(I651*H651,2)</f>
        <v>0</v>
      </c>
      <c r="K651" s="135" t="s">
        <v>19</v>
      </c>
      <c r="L651" s="33"/>
      <c r="M651" s="140" t="s">
        <v>19</v>
      </c>
      <c r="N651" s="141" t="s">
        <v>46</v>
      </c>
      <c r="P651" s="142">
        <f>O651*H651</f>
        <v>0</v>
      </c>
      <c r="Q651" s="142">
        <v>0</v>
      </c>
      <c r="R651" s="142">
        <f>Q651*H651</f>
        <v>0</v>
      </c>
      <c r="S651" s="142">
        <v>0</v>
      </c>
      <c r="T651" s="143">
        <f>S651*H651</f>
        <v>0</v>
      </c>
      <c r="AR651" s="144" t="s">
        <v>224</v>
      </c>
      <c r="AT651" s="144" t="s">
        <v>220</v>
      </c>
      <c r="AU651" s="144" t="s">
        <v>85</v>
      </c>
      <c r="AY651" s="18" t="s">
        <v>218</v>
      </c>
      <c r="BE651" s="145">
        <f>IF(N651="základní",J651,0)</f>
        <v>0</v>
      </c>
      <c r="BF651" s="145">
        <f>IF(N651="snížená",J651,0)</f>
        <v>0</v>
      </c>
      <c r="BG651" s="145">
        <f>IF(N651="zákl. přenesená",J651,0)</f>
        <v>0</v>
      </c>
      <c r="BH651" s="145">
        <f>IF(N651="sníž. přenesená",J651,0)</f>
        <v>0</v>
      </c>
      <c r="BI651" s="145">
        <f>IF(N651="nulová",J651,0)</f>
        <v>0</v>
      </c>
      <c r="BJ651" s="18" t="s">
        <v>83</v>
      </c>
      <c r="BK651" s="145">
        <f>ROUND(I651*H651,2)</f>
        <v>0</v>
      </c>
      <c r="BL651" s="18" t="s">
        <v>224</v>
      </c>
      <c r="BM651" s="144" t="s">
        <v>871</v>
      </c>
    </row>
    <row r="652" spans="2:65" s="1" customFormat="1" ht="11.25">
      <c r="B652" s="33"/>
      <c r="D652" s="146" t="s">
        <v>226</v>
      </c>
      <c r="F652" s="147" t="s">
        <v>506</v>
      </c>
      <c r="I652" s="148"/>
      <c r="L652" s="33"/>
      <c r="M652" s="149"/>
      <c r="T652" s="54"/>
      <c r="AT652" s="18" t="s">
        <v>226</v>
      </c>
      <c r="AU652" s="18" t="s">
        <v>85</v>
      </c>
    </row>
    <row r="653" spans="2:65" s="13" customFormat="1" ht="11.25">
      <c r="B653" s="158"/>
      <c r="D653" s="146" t="s">
        <v>230</v>
      </c>
      <c r="E653" s="159" t="s">
        <v>19</v>
      </c>
      <c r="F653" s="160" t="s">
        <v>179</v>
      </c>
      <c r="H653" s="161">
        <v>37.375</v>
      </c>
      <c r="I653" s="162"/>
      <c r="L653" s="158"/>
      <c r="M653" s="163"/>
      <c r="T653" s="164"/>
      <c r="AT653" s="159" t="s">
        <v>230</v>
      </c>
      <c r="AU653" s="159" t="s">
        <v>85</v>
      </c>
      <c r="AV653" s="13" t="s">
        <v>85</v>
      </c>
      <c r="AW653" s="13" t="s">
        <v>36</v>
      </c>
      <c r="AX653" s="13" t="s">
        <v>83</v>
      </c>
      <c r="AY653" s="159" t="s">
        <v>218</v>
      </c>
    </row>
    <row r="654" spans="2:65" s="1" customFormat="1" ht="11.25">
      <c r="B654" s="33"/>
      <c r="D654" s="146" t="s">
        <v>247</v>
      </c>
      <c r="F654" s="172" t="s">
        <v>450</v>
      </c>
      <c r="L654" s="33"/>
      <c r="M654" s="149"/>
      <c r="T654" s="54"/>
      <c r="AU654" s="18" t="s">
        <v>85</v>
      </c>
    </row>
    <row r="655" spans="2:65" s="1" customFormat="1" ht="11.25">
      <c r="B655" s="33"/>
      <c r="D655" s="146" t="s">
        <v>247</v>
      </c>
      <c r="F655" s="173" t="s">
        <v>860</v>
      </c>
      <c r="H655" s="174">
        <v>0</v>
      </c>
      <c r="L655" s="33"/>
      <c r="M655" s="149"/>
      <c r="T655" s="54"/>
      <c r="AU655" s="18" t="s">
        <v>85</v>
      </c>
    </row>
    <row r="656" spans="2:65" s="1" customFormat="1" ht="11.25">
      <c r="B656" s="33"/>
      <c r="D656" s="146" t="s">
        <v>247</v>
      </c>
      <c r="F656" s="173" t="s">
        <v>861</v>
      </c>
      <c r="H656" s="174">
        <v>0.33800000000000002</v>
      </c>
      <c r="L656" s="33"/>
      <c r="M656" s="149"/>
      <c r="T656" s="54"/>
      <c r="AU656" s="18" t="s">
        <v>85</v>
      </c>
    </row>
    <row r="657" spans="2:65" s="1" customFormat="1" ht="11.25">
      <c r="B657" s="33"/>
      <c r="D657" s="146" t="s">
        <v>247</v>
      </c>
      <c r="F657" s="173" t="s">
        <v>862</v>
      </c>
      <c r="H657" s="174">
        <v>1.1739999999999999</v>
      </c>
      <c r="L657" s="33"/>
      <c r="M657" s="149"/>
      <c r="T657" s="54"/>
      <c r="AU657" s="18" t="s">
        <v>85</v>
      </c>
    </row>
    <row r="658" spans="2:65" s="1" customFormat="1" ht="11.25">
      <c r="B658" s="33"/>
      <c r="D658" s="146" t="s">
        <v>247</v>
      </c>
      <c r="F658" s="173" t="s">
        <v>863</v>
      </c>
      <c r="H658" s="174">
        <v>0</v>
      </c>
      <c r="L658" s="33"/>
      <c r="M658" s="149"/>
      <c r="T658" s="54"/>
      <c r="AU658" s="18" t="s">
        <v>85</v>
      </c>
    </row>
    <row r="659" spans="2:65" s="1" customFormat="1" ht="11.25">
      <c r="B659" s="33"/>
      <c r="D659" s="146" t="s">
        <v>247</v>
      </c>
      <c r="F659" s="173" t="s">
        <v>864</v>
      </c>
      <c r="H659" s="174">
        <v>10.776</v>
      </c>
      <c r="L659" s="33"/>
      <c r="M659" s="149"/>
      <c r="T659" s="54"/>
      <c r="AU659" s="18" t="s">
        <v>85</v>
      </c>
    </row>
    <row r="660" spans="2:65" s="1" customFormat="1" ht="11.25">
      <c r="B660" s="33"/>
      <c r="D660" s="146" t="s">
        <v>247</v>
      </c>
      <c r="F660" s="173" t="s">
        <v>865</v>
      </c>
      <c r="H660" s="174">
        <v>12.227</v>
      </c>
      <c r="L660" s="33"/>
      <c r="M660" s="149"/>
      <c r="T660" s="54"/>
      <c r="AU660" s="18" t="s">
        <v>85</v>
      </c>
    </row>
    <row r="661" spans="2:65" s="1" customFormat="1" ht="11.25">
      <c r="B661" s="33"/>
      <c r="D661" s="146" t="s">
        <v>247</v>
      </c>
      <c r="F661" s="173" t="s">
        <v>866</v>
      </c>
      <c r="H661" s="174">
        <v>12.86</v>
      </c>
      <c r="L661" s="33"/>
      <c r="M661" s="149"/>
      <c r="T661" s="54"/>
      <c r="AU661" s="18" t="s">
        <v>85</v>
      </c>
    </row>
    <row r="662" spans="2:65" s="1" customFormat="1" ht="11.25">
      <c r="B662" s="33"/>
      <c r="D662" s="146" t="s">
        <v>247</v>
      </c>
      <c r="F662" s="173" t="s">
        <v>235</v>
      </c>
      <c r="H662" s="174">
        <v>37.375</v>
      </c>
      <c r="L662" s="33"/>
      <c r="M662" s="149"/>
      <c r="T662" s="54"/>
      <c r="AU662" s="18" t="s">
        <v>85</v>
      </c>
    </row>
    <row r="663" spans="2:65" s="11" customFormat="1" ht="22.9" customHeight="1">
      <c r="B663" s="121"/>
      <c r="D663" s="122" t="s">
        <v>74</v>
      </c>
      <c r="E663" s="131" t="s">
        <v>508</v>
      </c>
      <c r="F663" s="131" t="s">
        <v>509</v>
      </c>
      <c r="I663" s="124"/>
      <c r="J663" s="132">
        <f>BK663</f>
        <v>0</v>
      </c>
      <c r="L663" s="121"/>
      <c r="M663" s="126"/>
      <c r="P663" s="127">
        <f>SUM(P664:P666)</f>
        <v>0</v>
      </c>
      <c r="R663" s="127">
        <f>SUM(R664:R666)</f>
        <v>0</v>
      </c>
      <c r="T663" s="128">
        <f>SUM(T664:T666)</f>
        <v>0</v>
      </c>
      <c r="AR663" s="122" t="s">
        <v>83</v>
      </c>
      <c r="AT663" s="129" t="s">
        <v>74</v>
      </c>
      <c r="AU663" s="129" t="s">
        <v>83</v>
      </c>
      <c r="AY663" s="122" t="s">
        <v>218</v>
      </c>
      <c r="BK663" s="130">
        <f>SUM(BK664:BK666)</f>
        <v>0</v>
      </c>
    </row>
    <row r="664" spans="2:65" s="1" customFormat="1" ht="16.5" customHeight="1">
      <c r="B664" s="33"/>
      <c r="C664" s="133" t="s">
        <v>872</v>
      </c>
      <c r="D664" s="133" t="s">
        <v>220</v>
      </c>
      <c r="E664" s="134" t="s">
        <v>873</v>
      </c>
      <c r="F664" s="135" t="s">
        <v>874</v>
      </c>
      <c r="G664" s="136" t="s">
        <v>181</v>
      </c>
      <c r="H664" s="137">
        <v>212.06899999999999</v>
      </c>
      <c r="I664" s="138"/>
      <c r="J664" s="139">
        <f>ROUND(I664*H664,2)</f>
        <v>0</v>
      </c>
      <c r="K664" s="135" t="s">
        <v>223</v>
      </c>
      <c r="L664" s="33"/>
      <c r="M664" s="140" t="s">
        <v>19</v>
      </c>
      <c r="N664" s="141" t="s">
        <v>46</v>
      </c>
      <c r="P664" s="142">
        <f>O664*H664</f>
        <v>0</v>
      </c>
      <c r="Q664" s="142">
        <v>0</v>
      </c>
      <c r="R664" s="142">
        <f>Q664*H664</f>
        <v>0</v>
      </c>
      <c r="S664" s="142">
        <v>0</v>
      </c>
      <c r="T664" s="143">
        <f>S664*H664</f>
        <v>0</v>
      </c>
      <c r="AR664" s="144" t="s">
        <v>224</v>
      </c>
      <c r="AT664" s="144" t="s">
        <v>220</v>
      </c>
      <c r="AU664" s="144" t="s">
        <v>85</v>
      </c>
      <c r="AY664" s="18" t="s">
        <v>218</v>
      </c>
      <c r="BE664" s="145">
        <f>IF(N664="základní",J664,0)</f>
        <v>0</v>
      </c>
      <c r="BF664" s="145">
        <f>IF(N664="snížená",J664,0)</f>
        <v>0</v>
      </c>
      <c r="BG664" s="145">
        <f>IF(N664="zákl. přenesená",J664,0)</f>
        <v>0</v>
      </c>
      <c r="BH664" s="145">
        <f>IF(N664="sníž. přenesená",J664,0)</f>
        <v>0</v>
      </c>
      <c r="BI664" s="145">
        <f>IF(N664="nulová",J664,0)</f>
        <v>0</v>
      </c>
      <c r="BJ664" s="18" t="s">
        <v>83</v>
      </c>
      <c r="BK664" s="145">
        <f>ROUND(I664*H664,2)</f>
        <v>0</v>
      </c>
      <c r="BL664" s="18" t="s">
        <v>224</v>
      </c>
      <c r="BM664" s="144" t="s">
        <v>875</v>
      </c>
    </row>
    <row r="665" spans="2:65" s="1" customFormat="1" ht="11.25">
      <c r="B665" s="33"/>
      <c r="D665" s="146" t="s">
        <v>226</v>
      </c>
      <c r="F665" s="147" t="s">
        <v>876</v>
      </c>
      <c r="I665" s="148"/>
      <c r="L665" s="33"/>
      <c r="M665" s="149"/>
      <c r="T665" s="54"/>
      <c r="AT665" s="18" t="s">
        <v>226</v>
      </c>
      <c r="AU665" s="18" t="s">
        <v>85</v>
      </c>
    </row>
    <row r="666" spans="2:65" s="1" customFormat="1" ht="11.25">
      <c r="B666" s="33"/>
      <c r="D666" s="150" t="s">
        <v>228</v>
      </c>
      <c r="F666" s="151" t="s">
        <v>877</v>
      </c>
      <c r="I666" s="148"/>
      <c r="L666" s="33"/>
      <c r="M666" s="198"/>
      <c r="N666" s="199"/>
      <c r="O666" s="199"/>
      <c r="P666" s="199"/>
      <c r="Q666" s="199"/>
      <c r="R666" s="199"/>
      <c r="S666" s="199"/>
      <c r="T666" s="200"/>
      <c r="AT666" s="18" t="s">
        <v>228</v>
      </c>
      <c r="AU666" s="18" t="s">
        <v>85</v>
      </c>
    </row>
    <row r="667" spans="2:65" s="1" customFormat="1" ht="6.95" customHeight="1">
      <c r="B667" s="42"/>
      <c r="C667" s="43"/>
      <c r="D667" s="43"/>
      <c r="E667" s="43"/>
      <c r="F667" s="43"/>
      <c r="G667" s="43"/>
      <c r="H667" s="43"/>
      <c r="I667" s="43"/>
      <c r="J667" s="43"/>
      <c r="K667" s="43"/>
      <c r="L667" s="33"/>
    </row>
  </sheetData>
  <sheetProtection algorithmName="SHA-512" hashValue="0dxLR6lGMIe3ThDcBLoYDjgSk2SOmJoQHU2t1/p0etTcs22Ttyu1C8iFD5qYwcQXRh372Lf0EbR5+gOdotPbPA==" saltValue="P7wG067QJOB3RKY7ajC9K4frbgoJT/6950ImlHDClLnzS6gz4q+LB+NUiuoEjJ4zVZl+V/h+QmEsqJ2bwKns+g==" spinCount="100000" sheet="1" objects="1" scenarios="1" formatColumns="0" formatRows="0" autoFilter="0"/>
  <autoFilter ref="C84:K666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200-000000000000}"/>
    <hyperlink ref="F94" r:id="rId2" xr:uid="{00000000-0004-0000-0200-000001000000}"/>
    <hyperlink ref="F102" r:id="rId3" xr:uid="{00000000-0004-0000-0200-000002000000}"/>
    <hyperlink ref="F223" r:id="rId4" xr:uid="{00000000-0004-0000-0200-000003000000}"/>
    <hyperlink ref="F271" r:id="rId5" xr:uid="{00000000-0004-0000-0200-000004000000}"/>
    <hyperlink ref="F322" r:id="rId6" xr:uid="{00000000-0004-0000-0200-000005000000}"/>
    <hyperlink ref="F367" r:id="rId7" xr:uid="{00000000-0004-0000-0200-000006000000}"/>
    <hyperlink ref="F449" r:id="rId8" xr:uid="{00000000-0004-0000-0200-000007000000}"/>
    <hyperlink ref="F666" r:id="rId9" xr:uid="{00000000-0004-0000-0200-000008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0"/>
  <headerFooter>
    <oddFooter>&amp;CStrana &amp;P z &amp;N</oddFooter>
  </headerFooter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46" ht="12" customHeight="1">
      <c r="B8" s="21"/>
      <c r="D8" s="28" t="s">
        <v>166</v>
      </c>
      <c r="L8" s="21"/>
    </row>
    <row r="9" spans="2:46" s="1" customFormat="1" ht="16.5" customHeight="1">
      <c r="B9" s="33"/>
      <c r="E9" s="336" t="s">
        <v>878</v>
      </c>
      <c r="F9" s="338"/>
      <c r="G9" s="338"/>
      <c r="H9" s="338"/>
      <c r="L9" s="33"/>
    </row>
    <row r="10" spans="2:46" s="1" customFormat="1" ht="12" customHeight="1">
      <c r="B10" s="33"/>
      <c r="D10" s="28" t="s">
        <v>879</v>
      </c>
      <c r="L10" s="33"/>
    </row>
    <row r="11" spans="2:46" s="1" customFormat="1" ht="16.5" customHeight="1">
      <c r="B11" s="33"/>
      <c r="E11" s="299" t="s">
        <v>880</v>
      </c>
      <c r="F11" s="338"/>
      <c r="G11" s="338"/>
      <c r="H11" s="33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ROUND((SUM(BE89:BE123)),  2)</f>
        <v>0</v>
      </c>
      <c r="I35" s="95">
        <v>0.21</v>
      </c>
      <c r="J35" s="84">
        <f>ROUND(((SUM(BE89:BE123))*I35),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ROUND((SUM(BF89:BF123)),  2)</f>
        <v>0</v>
      </c>
      <c r="I36" s="95">
        <v>0.15</v>
      </c>
      <c r="J36" s="84">
        <f>ROUND(((SUM(BF89:BF123))*I36),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ROUND((SUM(BG89:BG123)),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ROUND((SUM(BH89:BH123)),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ROUND((SUM(BI89:BI123)),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PS 21 - MVE – Technologická část strojní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J89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881</v>
      </c>
      <c r="E64" s="107"/>
      <c r="F64" s="107"/>
      <c r="G64" s="107"/>
      <c r="H64" s="107"/>
      <c r="I64" s="107"/>
      <c r="J64" s="108">
        <f>J90</f>
        <v>0</v>
      </c>
      <c r="L64" s="105"/>
    </row>
    <row r="65" spans="2:12" s="9" customFormat="1" ht="19.899999999999999" customHeight="1">
      <c r="B65" s="109"/>
      <c r="D65" s="110" t="s">
        <v>882</v>
      </c>
      <c r="E65" s="111"/>
      <c r="F65" s="111"/>
      <c r="G65" s="111"/>
      <c r="H65" s="111"/>
      <c r="I65" s="111"/>
      <c r="J65" s="112">
        <f>J91</f>
        <v>0</v>
      </c>
      <c r="L65" s="109"/>
    </row>
    <row r="66" spans="2:12" s="9" customFormat="1" ht="19.899999999999999" customHeight="1">
      <c r="B66" s="109"/>
      <c r="D66" s="110" t="s">
        <v>883</v>
      </c>
      <c r="E66" s="111"/>
      <c r="F66" s="111"/>
      <c r="G66" s="111"/>
      <c r="H66" s="111"/>
      <c r="I66" s="111"/>
      <c r="J66" s="112">
        <f>J106</f>
        <v>0</v>
      </c>
      <c r="L66" s="109"/>
    </row>
    <row r="67" spans="2:12" s="9" customFormat="1" ht="19.899999999999999" customHeight="1">
      <c r="B67" s="109"/>
      <c r="D67" s="110" t="s">
        <v>884</v>
      </c>
      <c r="E67" s="111"/>
      <c r="F67" s="111"/>
      <c r="G67" s="111"/>
      <c r="H67" s="111"/>
      <c r="I67" s="111"/>
      <c r="J67" s="112">
        <f>J121</f>
        <v>0</v>
      </c>
      <c r="L67" s="109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203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36" t="str">
        <f>E7</f>
        <v>MVE jez Rajhrad vč. rekonstrukce jezu a rybího přechodu</v>
      </c>
      <c r="F77" s="337"/>
      <c r="G77" s="337"/>
      <c r="H77" s="337"/>
      <c r="L77" s="33"/>
    </row>
    <row r="78" spans="2:12" ht="12" customHeight="1">
      <c r="B78" s="21"/>
      <c r="C78" s="28" t="s">
        <v>166</v>
      </c>
      <c r="L78" s="21"/>
    </row>
    <row r="79" spans="2:12" s="1" customFormat="1" ht="16.5" customHeight="1">
      <c r="B79" s="33"/>
      <c r="E79" s="336" t="s">
        <v>878</v>
      </c>
      <c r="F79" s="338"/>
      <c r="G79" s="338"/>
      <c r="H79" s="338"/>
      <c r="L79" s="33"/>
    </row>
    <row r="80" spans="2:12" s="1" customFormat="1" ht="12" customHeight="1">
      <c r="B80" s="33"/>
      <c r="C80" s="28" t="s">
        <v>879</v>
      </c>
      <c r="L80" s="33"/>
    </row>
    <row r="81" spans="2:65" s="1" customFormat="1" ht="16.5" customHeight="1">
      <c r="B81" s="33"/>
      <c r="E81" s="299" t="str">
        <f>E11</f>
        <v>PS 21 - MVE – Technologická část strojní</v>
      </c>
      <c r="F81" s="338"/>
      <c r="G81" s="338"/>
      <c r="H81" s="338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Svratka, říční km 29,430 – jez </v>
      </c>
      <c r="I83" s="28" t="s">
        <v>23</v>
      </c>
      <c r="J83" s="50">
        <f>IF(J14="","",J14)</f>
        <v>45461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24</v>
      </c>
      <c r="F85" s="26" t="str">
        <f>E17</f>
        <v>Povodí Moravy, státní podnik</v>
      </c>
      <c r="I85" s="28" t="s">
        <v>32</v>
      </c>
      <c r="J85" s="31" t="str">
        <f>E23</f>
        <v>AQUATIS a. s.</v>
      </c>
      <c r="L85" s="33"/>
    </row>
    <row r="86" spans="2:65" s="1" customFormat="1" ht="15.2" customHeight="1">
      <c r="B86" s="33"/>
      <c r="C86" s="28" t="s">
        <v>30</v>
      </c>
      <c r="F86" s="26" t="str">
        <f>IF(E20="","",E20)</f>
        <v>Vyplň údaj</v>
      </c>
      <c r="I86" s="28" t="s">
        <v>37</v>
      </c>
      <c r="J86" s="31" t="str">
        <f>E26</f>
        <v>Bc. Aneta Patková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3"/>
      <c r="C88" s="114" t="s">
        <v>204</v>
      </c>
      <c r="D88" s="115" t="s">
        <v>60</v>
      </c>
      <c r="E88" s="115" t="s">
        <v>56</v>
      </c>
      <c r="F88" s="115" t="s">
        <v>57</v>
      </c>
      <c r="G88" s="115" t="s">
        <v>205</v>
      </c>
      <c r="H88" s="115" t="s">
        <v>206</v>
      </c>
      <c r="I88" s="115" t="s">
        <v>207</v>
      </c>
      <c r="J88" s="115" t="s">
        <v>193</v>
      </c>
      <c r="K88" s="116" t="s">
        <v>208</v>
      </c>
      <c r="L88" s="113"/>
      <c r="M88" s="57" t="s">
        <v>19</v>
      </c>
      <c r="N88" s="58" t="s">
        <v>45</v>
      </c>
      <c r="O88" s="58" t="s">
        <v>209</v>
      </c>
      <c r="P88" s="58" t="s">
        <v>210</v>
      </c>
      <c r="Q88" s="58" t="s">
        <v>211</v>
      </c>
      <c r="R88" s="58" t="s">
        <v>212</v>
      </c>
      <c r="S88" s="58" t="s">
        <v>213</v>
      </c>
      <c r="T88" s="59" t="s">
        <v>214</v>
      </c>
    </row>
    <row r="89" spans="2:65" s="1" customFormat="1" ht="22.9" customHeight="1">
      <c r="B89" s="33"/>
      <c r="C89" s="62" t="s">
        <v>215</v>
      </c>
      <c r="J89" s="117">
        <f>BK89</f>
        <v>0</v>
      </c>
      <c r="L89" s="33"/>
      <c r="M89" s="60"/>
      <c r="N89" s="51"/>
      <c r="O89" s="51"/>
      <c r="P89" s="118">
        <f>P90</f>
        <v>0</v>
      </c>
      <c r="Q89" s="51"/>
      <c r="R89" s="118">
        <f>R90</f>
        <v>0</v>
      </c>
      <c r="S89" s="51"/>
      <c r="T89" s="119">
        <f>T90</f>
        <v>0</v>
      </c>
      <c r="AT89" s="18" t="s">
        <v>74</v>
      </c>
      <c r="AU89" s="18" t="s">
        <v>194</v>
      </c>
      <c r="BK89" s="120">
        <f>BK90</f>
        <v>0</v>
      </c>
    </row>
    <row r="90" spans="2:65" s="11" customFormat="1" ht="25.9" customHeight="1">
      <c r="B90" s="121"/>
      <c r="D90" s="122" t="s">
        <v>74</v>
      </c>
      <c r="E90" s="123" t="s">
        <v>7</v>
      </c>
      <c r="F90" s="123" t="s">
        <v>885</v>
      </c>
      <c r="I90" s="124"/>
      <c r="J90" s="125">
        <f>BK90</f>
        <v>0</v>
      </c>
      <c r="L90" s="121"/>
      <c r="M90" s="126"/>
      <c r="P90" s="127">
        <f>P91+P106+P121</f>
        <v>0</v>
      </c>
      <c r="R90" s="127">
        <f>R91+R106+R121</f>
        <v>0</v>
      </c>
      <c r="T90" s="128">
        <f>T91+T106+T121</f>
        <v>0</v>
      </c>
      <c r="AR90" s="122" t="s">
        <v>224</v>
      </c>
      <c r="AT90" s="129" t="s">
        <v>74</v>
      </c>
      <c r="AU90" s="129" t="s">
        <v>75</v>
      </c>
      <c r="AY90" s="122" t="s">
        <v>218</v>
      </c>
      <c r="BK90" s="130">
        <f>BK91+BK106+BK121</f>
        <v>0</v>
      </c>
    </row>
    <row r="91" spans="2:65" s="11" customFormat="1" ht="22.9" customHeight="1">
      <c r="B91" s="121"/>
      <c r="D91" s="122" t="s">
        <v>74</v>
      </c>
      <c r="E91" s="131" t="s">
        <v>886</v>
      </c>
      <c r="F91" s="131" t="s">
        <v>887</v>
      </c>
      <c r="I91" s="124"/>
      <c r="J91" s="132">
        <f>BK91</f>
        <v>0</v>
      </c>
      <c r="L91" s="121"/>
      <c r="M91" s="126"/>
      <c r="P91" s="127">
        <f>SUM(P92:P105)</f>
        <v>0</v>
      </c>
      <c r="R91" s="127">
        <f>SUM(R92:R105)</f>
        <v>0</v>
      </c>
      <c r="T91" s="128">
        <f>SUM(T92:T105)</f>
        <v>0</v>
      </c>
      <c r="AR91" s="122" t="s">
        <v>224</v>
      </c>
      <c r="AT91" s="129" t="s">
        <v>74</v>
      </c>
      <c r="AU91" s="129" t="s">
        <v>83</v>
      </c>
      <c r="AY91" s="122" t="s">
        <v>218</v>
      </c>
      <c r="BK91" s="130">
        <f>SUM(BK92:BK105)</f>
        <v>0</v>
      </c>
    </row>
    <row r="92" spans="2:65" s="1" customFormat="1" ht="16.5" customHeight="1">
      <c r="B92" s="33"/>
      <c r="C92" s="133" t="s">
        <v>83</v>
      </c>
      <c r="D92" s="133" t="s">
        <v>220</v>
      </c>
      <c r="E92" s="134" t="s">
        <v>888</v>
      </c>
      <c r="F92" s="135" t="s">
        <v>889</v>
      </c>
      <c r="G92" s="136" t="s">
        <v>890</v>
      </c>
      <c r="H92" s="137">
        <v>2</v>
      </c>
      <c r="I92" s="138"/>
      <c r="J92" s="139">
        <f>ROUND(I92*H92,2)</f>
        <v>0</v>
      </c>
      <c r="K92" s="135" t="s">
        <v>19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891</v>
      </c>
      <c r="AT92" s="144" t="s">
        <v>220</v>
      </c>
      <c r="AU92" s="144" t="s">
        <v>85</v>
      </c>
      <c r="AY92" s="18" t="s">
        <v>218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83</v>
      </c>
      <c r="BK92" s="145">
        <f>ROUND(I92*H92,2)</f>
        <v>0</v>
      </c>
      <c r="BL92" s="18" t="s">
        <v>891</v>
      </c>
      <c r="BM92" s="144" t="s">
        <v>892</v>
      </c>
    </row>
    <row r="93" spans="2:65" s="1" customFormat="1" ht="11.25">
      <c r="B93" s="33"/>
      <c r="D93" s="146" t="s">
        <v>226</v>
      </c>
      <c r="F93" s="147" t="s">
        <v>889</v>
      </c>
      <c r="I93" s="148"/>
      <c r="L93" s="33"/>
      <c r="M93" s="149"/>
      <c r="T93" s="54"/>
      <c r="AT93" s="18" t="s">
        <v>226</v>
      </c>
      <c r="AU93" s="18" t="s">
        <v>85</v>
      </c>
    </row>
    <row r="94" spans="2:65" s="1" customFormat="1" ht="16.5" customHeight="1">
      <c r="B94" s="33"/>
      <c r="C94" s="133" t="s">
        <v>85</v>
      </c>
      <c r="D94" s="133" t="s">
        <v>220</v>
      </c>
      <c r="E94" s="134" t="s">
        <v>893</v>
      </c>
      <c r="F94" s="135" t="s">
        <v>894</v>
      </c>
      <c r="G94" s="136" t="s">
        <v>890</v>
      </c>
      <c r="H94" s="137">
        <v>2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891</v>
      </c>
      <c r="AT94" s="144" t="s">
        <v>220</v>
      </c>
      <c r="AU94" s="144" t="s">
        <v>85</v>
      </c>
      <c r="AY94" s="18" t="s">
        <v>218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83</v>
      </c>
      <c r="BK94" s="145">
        <f>ROUND(I94*H94,2)</f>
        <v>0</v>
      </c>
      <c r="BL94" s="18" t="s">
        <v>891</v>
      </c>
      <c r="BM94" s="144" t="s">
        <v>895</v>
      </c>
    </row>
    <row r="95" spans="2:65" s="1" customFormat="1" ht="11.25">
      <c r="B95" s="33"/>
      <c r="D95" s="146" t="s">
        <v>226</v>
      </c>
      <c r="F95" s="147" t="s">
        <v>894</v>
      </c>
      <c r="I95" s="148"/>
      <c r="L95" s="33"/>
      <c r="M95" s="149"/>
      <c r="T95" s="54"/>
      <c r="AT95" s="18" t="s">
        <v>226</v>
      </c>
      <c r="AU95" s="18" t="s">
        <v>85</v>
      </c>
    </row>
    <row r="96" spans="2:65" s="1" customFormat="1" ht="16.5" customHeight="1">
      <c r="B96" s="33"/>
      <c r="C96" s="133" t="s">
        <v>110</v>
      </c>
      <c r="D96" s="133" t="s">
        <v>220</v>
      </c>
      <c r="E96" s="134" t="s">
        <v>896</v>
      </c>
      <c r="F96" s="135" t="s">
        <v>897</v>
      </c>
      <c r="G96" s="136" t="s">
        <v>890</v>
      </c>
      <c r="H96" s="137">
        <v>1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891</v>
      </c>
      <c r="AT96" s="144" t="s">
        <v>220</v>
      </c>
      <c r="AU96" s="144" t="s">
        <v>85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891</v>
      </c>
      <c r="BM96" s="144" t="s">
        <v>898</v>
      </c>
    </row>
    <row r="97" spans="2:65" s="1" customFormat="1" ht="11.25">
      <c r="B97" s="33"/>
      <c r="D97" s="146" t="s">
        <v>226</v>
      </c>
      <c r="F97" s="147" t="s">
        <v>897</v>
      </c>
      <c r="I97" s="148"/>
      <c r="L97" s="33"/>
      <c r="M97" s="149"/>
      <c r="T97" s="54"/>
      <c r="AT97" s="18" t="s">
        <v>226</v>
      </c>
      <c r="AU97" s="18" t="s">
        <v>85</v>
      </c>
    </row>
    <row r="98" spans="2:65" s="1" customFormat="1" ht="16.5" customHeight="1">
      <c r="B98" s="33"/>
      <c r="C98" s="133" t="s">
        <v>224</v>
      </c>
      <c r="D98" s="133" t="s">
        <v>220</v>
      </c>
      <c r="E98" s="134" t="s">
        <v>899</v>
      </c>
      <c r="F98" s="135" t="s">
        <v>900</v>
      </c>
      <c r="G98" s="136" t="s">
        <v>890</v>
      </c>
      <c r="H98" s="137">
        <v>1</v>
      </c>
      <c r="I98" s="138"/>
      <c r="J98" s="139">
        <f>ROUND(I98*H98,2)</f>
        <v>0</v>
      </c>
      <c r="K98" s="135" t="s">
        <v>19</v>
      </c>
      <c r="L98" s="33"/>
      <c r="M98" s="140" t="s">
        <v>19</v>
      </c>
      <c r="N98" s="141" t="s">
        <v>46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891</v>
      </c>
      <c r="AT98" s="144" t="s">
        <v>220</v>
      </c>
      <c r="AU98" s="144" t="s">
        <v>85</v>
      </c>
      <c r="AY98" s="18" t="s">
        <v>218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83</v>
      </c>
      <c r="BK98" s="145">
        <f>ROUND(I98*H98,2)</f>
        <v>0</v>
      </c>
      <c r="BL98" s="18" t="s">
        <v>891</v>
      </c>
      <c r="BM98" s="144" t="s">
        <v>901</v>
      </c>
    </row>
    <row r="99" spans="2:65" s="1" customFormat="1" ht="11.25">
      <c r="B99" s="33"/>
      <c r="D99" s="146" t="s">
        <v>226</v>
      </c>
      <c r="F99" s="147" t="s">
        <v>900</v>
      </c>
      <c r="I99" s="148"/>
      <c r="L99" s="33"/>
      <c r="M99" s="149"/>
      <c r="T99" s="54"/>
      <c r="AT99" s="18" t="s">
        <v>226</v>
      </c>
      <c r="AU99" s="18" t="s">
        <v>85</v>
      </c>
    </row>
    <row r="100" spans="2:65" s="1" customFormat="1" ht="16.5" customHeight="1">
      <c r="B100" s="33"/>
      <c r="C100" s="133" t="s">
        <v>255</v>
      </c>
      <c r="D100" s="133" t="s">
        <v>220</v>
      </c>
      <c r="E100" s="134" t="s">
        <v>902</v>
      </c>
      <c r="F100" s="135" t="s">
        <v>903</v>
      </c>
      <c r="G100" s="136" t="s">
        <v>890</v>
      </c>
      <c r="H100" s="137">
        <v>1</v>
      </c>
      <c r="I100" s="138"/>
      <c r="J100" s="139">
        <f>ROUND(I100*H100,2)</f>
        <v>0</v>
      </c>
      <c r="K100" s="135" t="s">
        <v>19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891</v>
      </c>
      <c r="AT100" s="144" t="s">
        <v>220</v>
      </c>
      <c r="AU100" s="144" t="s">
        <v>85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891</v>
      </c>
      <c r="BM100" s="144" t="s">
        <v>904</v>
      </c>
    </row>
    <row r="101" spans="2:65" s="1" customFormat="1" ht="11.25">
      <c r="B101" s="33"/>
      <c r="D101" s="146" t="s">
        <v>226</v>
      </c>
      <c r="F101" s="147" t="s">
        <v>903</v>
      </c>
      <c r="I101" s="148"/>
      <c r="L101" s="33"/>
      <c r="M101" s="149"/>
      <c r="T101" s="54"/>
      <c r="AT101" s="18" t="s">
        <v>226</v>
      </c>
      <c r="AU101" s="18" t="s">
        <v>85</v>
      </c>
    </row>
    <row r="102" spans="2:65" s="1" customFormat="1" ht="16.5" customHeight="1">
      <c r="B102" s="33"/>
      <c r="C102" s="133" t="s">
        <v>262</v>
      </c>
      <c r="D102" s="133" t="s">
        <v>220</v>
      </c>
      <c r="E102" s="134" t="s">
        <v>905</v>
      </c>
      <c r="F102" s="135" t="s">
        <v>906</v>
      </c>
      <c r="G102" s="136" t="s">
        <v>890</v>
      </c>
      <c r="H102" s="137">
        <v>2</v>
      </c>
      <c r="I102" s="138"/>
      <c r="J102" s="139">
        <f>ROUND(I102*H102,2)</f>
        <v>0</v>
      </c>
      <c r="K102" s="135" t="s">
        <v>19</v>
      </c>
      <c r="L102" s="33"/>
      <c r="M102" s="140" t="s">
        <v>19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891</v>
      </c>
      <c r="AT102" s="144" t="s">
        <v>220</v>
      </c>
      <c r="AU102" s="144" t="s">
        <v>85</v>
      </c>
      <c r="AY102" s="18" t="s">
        <v>218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83</v>
      </c>
      <c r="BK102" s="145">
        <f>ROUND(I102*H102,2)</f>
        <v>0</v>
      </c>
      <c r="BL102" s="18" t="s">
        <v>891</v>
      </c>
      <c r="BM102" s="144" t="s">
        <v>907</v>
      </c>
    </row>
    <row r="103" spans="2:65" s="1" customFormat="1" ht="11.25">
      <c r="B103" s="33"/>
      <c r="D103" s="146" t="s">
        <v>226</v>
      </c>
      <c r="F103" s="147" t="s">
        <v>906</v>
      </c>
      <c r="I103" s="148"/>
      <c r="L103" s="33"/>
      <c r="M103" s="149"/>
      <c r="T103" s="54"/>
      <c r="AT103" s="18" t="s">
        <v>226</v>
      </c>
      <c r="AU103" s="18" t="s">
        <v>85</v>
      </c>
    </row>
    <row r="104" spans="2:65" s="1" customFormat="1" ht="16.5" customHeight="1">
      <c r="B104" s="33"/>
      <c r="C104" s="133" t="s">
        <v>270</v>
      </c>
      <c r="D104" s="133" t="s">
        <v>220</v>
      </c>
      <c r="E104" s="134" t="s">
        <v>908</v>
      </c>
      <c r="F104" s="135" t="s">
        <v>909</v>
      </c>
      <c r="G104" s="136" t="s">
        <v>890</v>
      </c>
      <c r="H104" s="137">
        <v>1</v>
      </c>
      <c r="I104" s="138"/>
      <c r="J104" s="139">
        <f>ROUND(I104*H104,2)</f>
        <v>0</v>
      </c>
      <c r="K104" s="135" t="s">
        <v>19</v>
      </c>
      <c r="L104" s="33"/>
      <c r="M104" s="140" t="s">
        <v>19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891</v>
      </c>
      <c r="AT104" s="144" t="s">
        <v>220</v>
      </c>
      <c r="AU104" s="144" t="s">
        <v>85</v>
      </c>
      <c r="AY104" s="18" t="s">
        <v>218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83</v>
      </c>
      <c r="BK104" s="145">
        <f>ROUND(I104*H104,2)</f>
        <v>0</v>
      </c>
      <c r="BL104" s="18" t="s">
        <v>891</v>
      </c>
      <c r="BM104" s="144" t="s">
        <v>910</v>
      </c>
    </row>
    <row r="105" spans="2:65" s="1" customFormat="1" ht="11.25">
      <c r="B105" s="33"/>
      <c r="D105" s="146" t="s">
        <v>226</v>
      </c>
      <c r="F105" s="147" t="s">
        <v>909</v>
      </c>
      <c r="I105" s="148"/>
      <c r="L105" s="33"/>
      <c r="M105" s="149"/>
      <c r="T105" s="54"/>
      <c r="AT105" s="18" t="s">
        <v>226</v>
      </c>
      <c r="AU105" s="18" t="s">
        <v>85</v>
      </c>
    </row>
    <row r="106" spans="2:65" s="11" customFormat="1" ht="22.9" customHeight="1">
      <c r="B106" s="121"/>
      <c r="D106" s="122" t="s">
        <v>74</v>
      </c>
      <c r="E106" s="131" t="s">
        <v>911</v>
      </c>
      <c r="F106" s="131" t="s">
        <v>912</v>
      </c>
      <c r="I106" s="124"/>
      <c r="J106" s="132">
        <f>BK106</f>
        <v>0</v>
      </c>
      <c r="L106" s="121"/>
      <c r="M106" s="126"/>
      <c r="P106" s="127">
        <f>SUM(P107:P120)</f>
        <v>0</v>
      </c>
      <c r="R106" s="127">
        <f>SUM(R107:R120)</f>
        <v>0</v>
      </c>
      <c r="T106" s="128">
        <f>SUM(T107:T120)</f>
        <v>0</v>
      </c>
      <c r="AR106" s="122" t="s">
        <v>224</v>
      </c>
      <c r="AT106" s="129" t="s">
        <v>74</v>
      </c>
      <c r="AU106" s="129" t="s">
        <v>83</v>
      </c>
      <c r="AY106" s="122" t="s">
        <v>218</v>
      </c>
      <c r="BK106" s="130">
        <f>SUM(BK107:BK120)</f>
        <v>0</v>
      </c>
    </row>
    <row r="107" spans="2:65" s="1" customFormat="1" ht="16.5" customHeight="1">
      <c r="B107" s="33"/>
      <c r="C107" s="133" t="s">
        <v>301</v>
      </c>
      <c r="D107" s="133" t="s">
        <v>220</v>
      </c>
      <c r="E107" s="134" t="s">
        <v>913</v>
      </c>
      <c r="F107" s="135" t="s">
        <v>914</v>
      </c>
      <c r="G107" s="136" t="s">
        <v>890</v>
      </c>
      <c r="H107" s="137">
        <v>2</v>
      </c>
      <c r="I107" s="138"/>
      <c r="J107" s="139">
        <f>ROUND(I107*H107,2)</f>
        <v>0</v>
      </c>
      <c r="K107" s="135" t="s">
        <v>19</v>
      </c>
      <c r="L107" s="33"/>
      <c r="M107" s="140" t="s">
        <v>19</v>
      </c>
      <c r="N107" s="141" t="s">
        <v>46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891</v>
      </c>
      <c r="AT107" s="144" t="s">
        <v>220</v>
      </c>
      <c r="AU107" s="144" t="s">
        <v>85</v>
      </c>
      <c r="AY107" s="18" t="s">
        <v>218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8" t="s">
        <v>83</v>
      </c>
      <c r="BK107" s="145">
        <f>ROUND(I107*H107,2)</f>
        <v>0</v>
      </c>
      <c r="BL107" s="18" t="s">
        <v>891</v>
      </c>
      <c r="BM107" s="144" t="s">
        <v>915</v>
      </c>
    </row>
    <row r="108" spans="2:65" s="1" customFormat="1" ht="11.25">
      <c r="B108" s="33"/>
      <c r="D108" s="146" t="s">
        <v>226</v>
      </c>
      <c r="F108" s="147" t="s">
        <v>914</v>
      </c>
      <c r="I108" s="148"/>
      <c r="L108" s="33"/>
      <c r="M108" s="149"/>
      <c r="T108" s="54"/>
      <c r="AT108" s="18" t="s">
        <v>226</v>
      </c>
      <c r="AU108" s="18" t="s">
        <v>85</v>
      </c>
    </row>
    <row r="109" spans="2:65" s="1" customFormat="1" ht="16.5" customHeight="1">
      <c r="B109" s="33"/>
      <c r="C109" s="133" t="s">
        <v>310</v>
      </c>
      <c r="D109" s="133" t="s">
        <v>220</v>
      </c>
      <c r="E109" s="134" t="s">
        <v>916</v>
      </c>
      <c r="F109" s="135" t="s">
        <v>917</v>
      </c>
      <c r="G109" s="136" t="s">
        <v>890</v>
      </c>
      <c r="H109" s="137">
        <v>2</v>
      </c>
      <c r="I109" s="138"/>
      <c r="J109" s="139">
        <f>ROUND(I109*H109,2)</f>
        <v>0</v>
      </c>
      <c r="K109" s="135" t="s">
        <v>19</v>
      </c>
      <c r="L109" s="33"/>
      <c r="M109" s="140" t="s">
        <v>19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891</v>
      </c>
      <c r="AT109" s="144" t="s">
        <v>220</v>
      </c>
      <c r="AU109" s="144" t="s">
        <v>85</v>
      </c>
      <c r="AY109" s="18" t="s">
        <v>218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8" t="s">
        <v>83</v>
      </c>
      <c r="BK109" s="145">
        <f>ROUND(I109*H109,2)</f>
        <v>0</v>
      </c>
      <c r="BL109" s="18" t="s">
        <v>891</v>
      </c>
      <c r="BM109" s="144" t="s">
        <v>918</v>
      </c>
    </row>
    <row r="110" spans="2:65" s="1" customFormat="1" ht="11.25">
      <c r="B110" s="33"/>
      <c r="D110" s="146" t="s">
        <v>226</v>
      </c>
      <c r="F110" s="147" t="s">
        <v>917</v>
      </c>
      <c r="I110" s="148"/>
      <c r="L110" s="33"/>
      <c r="M110" s="149"/>
      <c r="T110" s="54"/>
      <c r="AT110" s="18" t="s">
        <v>226</v>
      </c>
      <c r="AU110" s="18" t="s">
        <v>85</v>
      </c>
    </row>
    <row r="111" spans="2:65" s="1" customFormat="1" ht="16.5" customHeight="1">
      <c r="B111" s="33"/>
      <c r="C111" s="133" t="s">
        <v>326</v>
      </c>
      <c r="D111" s="133" t="s">
        <v>220</v>
      </c>
      <c r="E111" s="134" t="s">
        <v>919</v>
      </c>
      <c r="F111" s="135" t="s">
        <v>920</v>
      </c>
      <c r="G111" s="136" t="s">
        <v>890</v>
      </c>
      <c r="H111" s="137">
        <v>2</v>
      </c>
      <c r="I111" s="138"/>
      <c r="J111" s="139">
        <f>ROUND(I111*H111,2)</f>
        <v>0</v>
      </c>
      <c r="K111" s="135" t="s">
        <v>19</v>
      </c>
      <c r="L111" s="33"/>
      <c r="M111" s="140" t="s">
        <v>19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891</v>
      </c>
      <c r="AT111" s="144" t="s">
        <v>220</v>
      </c>
      <c r="AU111" s="144" t="s">
        <v>85</v>
      </c>
      <c r="AY111" s="18" t="s">
        <v>218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8" t="s">
        <v>83</v>
      </c>
      <c r="BK111" s="145">
        <f>ROUND(I111*H111,2)</f>
        <v>0</v>
      </c>
      <c r="BL111" s="18" t="s">
        <v>891</v>
      </c>
      <c r="BM111" s="144" t="s">
        <v>921</v>
      </c>
    </row>
    <row r="112" spans="2:65" s="1" customFormat="1" ht="11.25">
      <c r="B112" s="33"/>
      <c r="D112" s="146" t="s">
        <v>226</v>
      </c>
      <c r="F112" s="147" t="s">
        <v>920</v>
      </c>
      <c r="I112" s="148"/>
      <c r="L112" s="33"/>
      <c r="M112" s="149"/>
      <c r="T112" s="54"/>
      <c r="AT112" s="18" t="s">
        <v>226</v>
      </c>
      <c r="AU112" s="18" t="s">
        <v>85</v>
      </c>
    </row>
    <row r="113" spans="2:65" s="1" customFormat="1" ht="16.5" customHeight="1">
      <c r="B113" s="33"/>
      <c r="C113" s="133" t="s">
        <v>339</v>
      </c>
      <c r="D113" s="133" t="s">
        <v>220</v>
      </c>
      <c r="E113" s="134" t="s">
        <v>922</v>
      </c>
      <c r="F113" s="135" t="s">
        <v>923</v>
      </c>
      <c r="G113" s="136" t="s">
        <v>890</v>
      </c>
      <c r="H113" s="137">
        <v>1</v>
      </c>
      <c r="I113" s="138"/>
      <c r="J113" s="139">
        <f>ROUND(I113*H113,2)</f>
        <v>0</v>
      </c>
      <c r="K113" s="135" t="s">
        <v>19</v>
      </c>
      <c r="L113" s="33"/>
      <c r="M113" s="140" t="s">
        <v>19</v>
      </c>
      <c r="N113" s="141" t="s">
        <v>46</v>
      </c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44" t="s">
        <v>891</v>
      </c>
      <c r="AT113" s="144" t="s">
        <v>220</v>
      </c>
      <c r="AU113" s="144" t="s">
        <v>85</v>
      </c>
      <c r="AY113" s="18" t="s">
        <v>218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8" t="s">
        <v>83</v>
      </c>
      <c r="BK113" s="145">
        <f>ROUND(I113*H113,2)</f>
        <v>0</v>
      </c>
      <c r="BL113" s="18" t="s">
        <v>891</v>
      </c>
      <c r="BM113" s="144" t="s">
        <v>924</v>
      </c>
    </row>
    <row r="114" spans="2:65" s="1" customFormat="1" ht="11.25">
      <c r="B114" s="33"/>
      <c r="D114" s="146" t="s">
        <v>226</v>
      </c>
      <c r="F114" s="147" t="s">
        <v>923</v>
      </c>
      <c r="I114" s="148"/>
      <c r="L114" s="33"/>
      <c r="M114" s="149"/>
      <c r="T114" s="54"/>
      <c r="AT114" s="18" t="s">
        <v>226</v>
      </c>
      <c r="AU114" s="18" t="s">
        <v>85</v>
      </c>
    </row>
    <row r="115" spans="2:65" s="1" customFormat="1" ht="16.5" customHeight="1">
      <c r="B115" s="33"/>
      <c r="C115" s="133" t="s">
        <v>347</v>
      </c>
      <c r="D115" s="133" t="s">
        <v>220</v>
      </c>
      <c r="E115" s="134" t="s">
        <v>925</v>
      </c>
      <c r="F115" s="135" t="s">
        <v>926</v>
      </c>
      <c r="G115" s="136" t="s">
        <v>890</v>
      </c>
      <c r="H115" s="137">
        <v>1</v>
      </c>
      <c r="I115" s="138"/>
      <c r="J115" s="139">
        <f>ROUND(I115*H115,2)</f>
        <v>0</v>
      </c>
      <c r="K115" s="135" t="s">
        <v>19</v>
      </c>
      <c r="L115" s="33"/>
      <c r="M115" s="140" t="s">
        <v>19</v>
      </c>
      <c r="N115" s="141" t="s">
        <v>46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891</v>
      </c>
      <c r="AT115" s="144" t="s">
        <v>220</v>
      </c>
      <c r="AU115" s="144" t="s">
        <v>85</v>
      </c>
      <c r="AY115" s="18" t="s">
        <v>218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83</v>
      </c>
      <c r="BK115" s="145">
        <f>ROUND(I115*H115,2)</f>
        <v>0</v>
      </c>
      <c r="BL115" s="18" t="s">
        <v>891</v>
      </c>
      <c r="BM115" s="144" t="s">
        <v>927</v>
      </c>
    </row>
    <row r="116" spans="2:65" s="1" customFormat="1" ht="11.25">
      <c r="B116" s="33"/>
      <c r="D116" s="146" t="s">
        <v>226</v>
      </c>
      <c r="F116" s="147" t="s">
        <v>926</v>
      </c>
      <c r="I116" s="148"/>
      <c r="L116" s="33"/>
      <c r="M116" s="149"/>
      <c r="T116" s="54"/>
      <c r="AT116" s="18" t="s">
        <v>226</v>
      </c>
      <c r="AU116" s="18" t="s">
        <v>85</v>
      </c>
    </row>
    <row r="117" spans="2:65" s="1" customFormat="1" ht="16.5" customHeight="1">
      <c r="B117" s="33"/>
      <c r="C117" s="133" t="s">
        <v>354</v>
      </c>
      <c r="D117" s="133" t="s">
        <v>220</v>
      </c>
      <c r="E117" s="134" t="s">
        <v>928</v>
      </c>
      <c r="F117" s="135" t="s">
        <v>929</v>
      </c>
      <c r="G117" s="136" t="s">
        <v>890</v>
      </c>
      <c r="H117" s="137">
        <v>1</v>
      </c>
      <c r="I117" s="138"/>
      <c r="J117" s="139">
        <f>ROUND(I117*H117,2)</f>
        <v>0</v>
      </c>
      <c r="K117" s="135" t="s">
        <v>19</v>
      </c>
      <c r="L117" s="33"/>
      <c r="M117" s="140" t="s">
        <v>19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891</v>
      </c>
      <c r="AT117" s="144" t="s">
        <v>220</v>
      </c>
      <c r="AU117" s="144" t="s">
        <v>85</v>
      </c>
      <c r="AY117" s="18" t="s">
        <v>218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8" t="s">
        <v>83</v>
      </c>
      <c r="BK117" s="145">
        <f>ROUND(I117*H117,2)</f>
        <v>0</v>
      </c>
      <c r="BL117" s="18" t="s">
        <v>891</v>
      </c>
      <c r="BM117" s="144" t="s">
        <v>930</v>
      </c>
    </row>
    <row r="118" spans="2:65" s="1" customFormat="1" ht="11.25">
      <c r="B118" s="33"/>
      <c r="D118" s="146" t="s">
        <v>226</v>
      </c>
      <c r="F118" s="147" t="s">
        <v>929</v>
      </c>
      <c r="I118" s="148"/>
      <c r="L118" s="33"/>
      <c r="M118" s="149"/>
      <c r="T118" s="54"/>
      <c r="AT118" s="18" t="s">
        <v>226</v>
      </c>
      <c r="AU118" s="18" t="s">
        <v>85</v>
      </c>
    </row>
    <row r="119" spans="2:65" s="1" customFormat="1" ht="16.5" customHeight="1">
      <c r="B119" s="33"/>
      <c r="C119" s="133" t="s">
        <v>361</v>
      </c>
      <c r="D119" s="133" t="s">
        <v>220</v>
      </c>
      <c r="E119" s="134" t="s">
        <v>931</v>
      </c>
      <c r="F119" s="135" t="s">
        <v>932</v>
      </c>
      <c r="G119" s="136" t="s">
        <v>890</v>
      </c>
      <c r="H119" s="137">
        <v>1</v>
      </c>
      <c r="I119" s="138"/>
      <c r="J119" s="139">
        <f>ROUND(I119*H119,2)</f>
        <v>0</v>
      </c>
      <c r="K119" s="135" t="s">
        <v>19</v>
      </c>
      <c r="L119" s="33"/>
      <c r="M119" s="140" t="s">
        <v>19</v>
      </c>
      <c r="N119" s="141" t="s">
        <v>46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891</v>
      </c>
      <c r="AT119" s="144" t="s">
        <v>220</v>
      </c>
      <c r="AU119" s="144" t="s">
        <v>85</v>
      </c>
      <c r="AY119" s="18" t="s">
        <v>218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8" t="s">
        <v>83</v>
      </c>
      <c r="BK119" s="145">
        <f>ROUND(I119*H119,2)</f>
        <v>0</v>
      </c>
      <c r="BL119" s="18" t="s">
        <v>891</v>
      </c>
      <c r="BM119" s="144" t="s">
        <v>933</v>
      </c>
    </row>
    <row r="120" spans="2:65" s="1" customFormat="1" ht="11.25">
      <c r="B120" s="33"/>
      <c r="D120" s="146" t="s">
        <v>226</v>
      </c>
      <c r="F120" s="147" t="s">
        <v>932</v>
      </c>
      <c r="I120" s="148"/>
      <c r="L120" s="33"/>
      <c r="M120" s="149"/>
      <c r="T120" s="54"/>
      <c r="AT120" s="18" t="s">
        <v>226</v>
      </c>
      <c r="AU120" s="18" t="s">
        <v>85</v>
      </c>
    </row>
    <row r="121" spans="2:65" s="11" customFormat="1" ht="22.9" customHeight="1">
      <c r="B121" s="121"/>
      <c r="D121" s="122" t="s">
        <v>74</v>
      </c>
      <c r="E121" s="131" t="s">
        <v>934</v>
      </c>
      <c r="F121" s="131" t="s">
        <v>935</v>
      </c>
      <c r="I121" s="124"/>
      <c r="J121" s="132">
        <f>BK121</f>
        <v>0</v>
      </c>
      <c r="L121" s="121"/>
      <c r="M121" s="126"/>
      <c r="P121" s="127">
        <f>SUM(P122:P123)</f>
        <v>0</v>
      </c>
      <c r="R121" s="127">
        <f>SUM(R122:R123)</f>
        <v>0</v>
      </c>
      <c r="T121" s="128">
        <f>SUM(T122:T123)</f>
        <v>0</v>
      </c>
      <c r="AR121" s="122" t="s">
        <v>224</v>
      </c>
      <c r="AT121" s="129" t="s">
        <v>74</v>
      </c>
      <c r="AU121" s="129" t="s">
        <v>83</v>
      </c>
      <c r="AY121" s="122" t="s">
        <v>218</v>
      </c>
      <c r="BK121" s="130">
        <f>SUM(BK122:BK123)</f>
        <v>0</v>
      </c>
    </row>
    <row r="122" spans="2:65" s="1" customFormat="1" ht="16.5" customHeight="1">
      <c r="B122" s="33"/>
      <c r="C122" s="133" t="s">
        <v>8</v>
      </c>
      <c r="D122" s="133" t="s">
        <v>220</v>
      </c>
      <c r="E122" s="134" t="s">
        <v>936</v>
      </c>
      <c r="F122" s="135" t="s">
        <v>937</v>
      </c>
      <c r="G122" s="136" t="s">
        <v>426</v>
      </c>
      <c r="H122" s="137">
        <v>1</v>
      </c>
      <c r="I122" s="138"/>
      <c r="J122" s="139">
        <f>ROUND(I122*H122,2)</f>
        <v>0</v>
      </c>
      <c r="K122" s="135" t="s">
        <v>19</v>
      </c>
      <c r="L122" s="33"/>
      <c r="M122" s="140" t="s">
        <v>19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891</v>
      </c>
      <c r="AT122" s="144" t="s">
        <v>220</v>
      </c>
      <c r="AU122" s="144" t="s">
        <v>85</v>
      </c>
      <c r="AY122" s="18" t="s">
        <v>218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83</v>
      </c>
      <c r="BK122" s="145">
        <f>ROUND(I122*H122,2)</f>
        <v>0</v>
      </c>
      <c r="BL122" s="18" t="s">
        <v>891</v>
      </c>
      <c r="BM122" s="144" t="s">
        <v>938</v>
      </c>
    </row>
    <row r="123" spans="2:65" s="1" customFormat="1" ht="29.25">
      <c r="B123" s="33"/>
      <c r="D123" s="146" t="s">
        <v>226</v>
      </c>
      <c r="F123" s="147" t="s">
        <v>939</v>
      </c>
      <c r="I123" s="148"/>
      <c r="L123" s="33"/>
      <c r="M123" s="198"/>
      <c r="N123" s="199"/>
      <c r="O123" s="199"/>
      <c r="P123" s="199"/>
      <c r="Q123" s="199"/>
      <c r="R123" s="199"/>
      <c r="S123" s="199"/>
      <c r="T123" s="200"/>
      <c r="AT123" s="18" t="s">
        <v>226</v>
      </c>
      <c r="AU123" s="18" t="s">
        <v>85</v>
      </c>
    </row>
    <row r="124" spans="2:65" s="1" customFormat="1" ht="6.95" customHeight="1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3"/>
    </row>
  </sheetData>
  <sheetProtection algorithmName="SHA-512" hashValue="wKW05zk5wHbw/AVcykxJ8p3SqpTVeHCSeBM6OHc484y6OgzfRhNjFTAI7ul04x+0EpR5lHkoDJ2OQadsYV7+IA==" saltValue="JE96vN/hX2HQr6n/339op6P4UTlrLopudRfLtU+hAjtSzchLeH54UEmbB9nDT2gHAfA/2ieqUG/8IKkpfzCSgQ==" spinCount="100000" sheet="1" objects="1" scenarios="1" formatColumns="0" formatRows="0" autoFilter="0"/>
  <autoFilter ref="C88:K123" xr:uid="{00000000-0009-0000-0000-000003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46" ht="12" customHeight="1">
      <c r="B8" s="21"/>
      <c r="D8" s="28" t="s">
        <v>166</v>
      </c>
      <c r="L8" s="21"/>
    </row>
    <row r="9" spans="2:46" s="1" customFormat="1" ht="16.5" customHeight="1">
      <c r="B9" s="33"/>
      <c r="E9" s="336" t="s">
        <v>878</v>
      </c>
      <c r="F9" s="338"/>
      <c r="G9" s="338"/>
      <c r="H9" s="338"/>
      <c r="L9" s="33"/>
    </row>
    <row r="10" spans="2:46" s="1" customFormat="1" ht="12" customHeight="1">
      <c r="B10" s="33"/>
      <c r="D10" s="28" t="s">
        <v>879</v>
      </c>
      <c r="L10" s="33"/>
    </row>
    <row r="11" spans="2:46" s="1" customFormat="1" ht="16.5" customHeight="1">
      <c r="B11" s="33"/>
      <c r="E11" s="299" t="s">
        <v>940</v>
      </c>
      <c r="F11" s="338"/>
      <c r="G11" s="338"/>
      <c r="H11" s="33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ROUND((SUM(BE88:BE149)),  2)</f>
        <v>0</v>
      </c>
      <c r="I35" s="95">
        <v>0.21</v>
      </c>
      <c r="J35" s="84">
        <f>ROUND(((SUM(BE88:BE149))*I35),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ROUND((SUM(BF88:BF149)),  2)</f>
        <v>0</v>
      </c>
      <c r="I36" s="95">
        <v>0.15</v>
      </c>
      <c r="J36" s="84">
        <f>ROUND(((SUM(BF88:BF149))*I36),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ROUND((SUM(BG88:BG149)),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ROUND((SUM(BH88:BH149)),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ROUND((SUM(BI88:BI149)),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PS 22 - MVE – technologická část elektro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J88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941</v>
      </c>
      <c r="E64" s="107"/>
      <c r="F64" s="107"/>
      <c r="G64" s="107"/>
      <c r="H64" s="107"/>
      <c r="I64" s="107"/>
      <c r="J64" s="108">
        <f>J89</f>
        <v>0</v>
      </c>
      <c r="L64" s="105"/>
    </row>
    <row r="65" spans="2:12" s="9" customFormat="1" ht="19.899999999999999" customHeight="1">
      <c r="B65" s="109"/>
      <c r="D65" s="110" t="s">
        <v>942</v>
      </c>
      <c r="E65" s="111"/>
      <c r="F65" s="111"/>
      <c r="G65" s="111"/>
      <c r="H65" s="111"/>
      <c r="I65" s="111"/>
      <c r="J65" s="112">
        <f>J90</f>
        <v>0</v>
      </c>
      <c r="L65" s="109"/>
    </row>
    <row r="66" spans="2:12" s="9" customFormat="1" ht="19.899999999999999" customHeight="1">
      <c r="B66" s="109"/>
      <c r="D66" s="110" t="s">
        <v>943</v>
      </c>
      <c r="E66" s="111"/>
      <c r="F66" s="111"/>
      <c r="G66" s="111"/>
      <c r="H66" s="111"/>
      <c r="I66" s="111"/>
      <c r="J66" s="112">
        <f>J99</f>
        <v>0</v>
      </c>
      <c r="L66" s="109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203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36" t="str">
        <f>E7</f>
        <v>MVE jez Rajhrad vč. rekonstrukce jezu a rybího přechodu</v>
      </c>
      <c r="F76" s="337"/>
      <c r="G76" s="337"/>
      <c r="H76" s="337"/>
      <c r="L76" s="33"/>
    </row>
    <row r="77" spans="2:12" ht="12" customHeight="1">
      <c r="B77" s="21"/>
      <c r="C77" s="28" t="s">
        <v>166</v>
      </c>
      <c r="L77" s="21"/>
    </row>
    <row r="78" spans="2:12" s="1" customFormat="1" ht="16.5" customHeight="1">
      <c r="B78" s="33"/>
      <c r="E78" s="336" t="s">
        <v>878</v>
      </c>
      <c r="F78" s="338"/>
      <c r="G78" s="338"/>
      <c r="H78" s="338"/>
      <c r="L78" s="33"/>
    </row>
    <row r="79" spans="2:12" s="1" customFormat="1" ht="12" customHeight="1">
      <c r="B79" s="33"/>
      <c r="C79" s="28" t="s">
        <v>879</v>
      </c>
      <c r="L79" s="33"/>
    </row>
    <row r="80" spans="2:12" s="1" customFormat="1" ht="16.5" customHeight="1">
      <c r="B80" s="33"/>
      <c r="E80" s="299" t="str">
        <f>E11</f>
        <v>PS 22 - MVE – technologická část elektro</v>
      </c>
      <c r="F80" s="338"/>
      <c r="G80" s="338"/>
      <c r="H80" s="338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 xml:space="preserve">Svratka, říční km 29,430 – jez </v>
      </c>
      <c r="I82" s="28" t="s">
        <v>23</v>
      </c>
      <c r="J82" s="50">
        <f>IF(J14="","",J14)</f>
        <v>45461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24</v>
      </c>
      <c r="F84" s="26" t="str">
        <f>E17</f>
        <v>Povodí Moravy, státní podnik</v>
      </c>
      <c r="I84" s="28" t="s">
        <v>32</v>
      </c>
      <c r="J84" s="31" t="str">
        <f>E23</f>
        <v>AQUATIS a. s.</v>
      </c>
      <c r="L84" s="33"/>
    </row>
    <row r="85" spans="2:65" s="1" customFormat="1" ht="15.2" customHeight="1">
      <c r="B85" s="33"/>
      <c r="C85" s="28" t="s">
        <v>30</v>
      </c>
      <c r="F85" s="26" t="str">
        <f>IF(E20="","",E20)</f>
        <v>Vyplň údaj</v>
      </c>
      <c r="I85" s="28" t="s">
        <v>37</v>
      </c>
      <c r="J85" s="31" t="str">
        <f>E26</f>
        <v>Bc. Aneta Patková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3"/>
      <c r="C87" s="114" t="s">
        <v>204</v>
      </c>
      <c r="D87" s="115" t="s">
        <v>60</v>
      </c>
      <c r="E87" s="115" t="s">
        <v>56</v>
      </c>
      <c r="F87" s="115" t="s">
        <v>57</v>
      </c>
      <c r="G87" s="115" t="s">
        <v>205</v>
      </c>
      <c r="H87" s="115" t="s">
        <v>206</v>
      </c>
      <c r="I87" s="115" t="s">
        <v>207</v>
      </c>
      <c r="J87" s="115" t="s">
        <v>193</v>
      </c>
      <c r="K87" s="116" t="s">
        <v>208</v>
      </c>
      <c r="L87" s="113"/>
      <c r="M87" s="57" t="s">
        <v>19</v>
      </c>
      <c r="N87" s="58" t="s">
        <v>45</v>
      </c>
      <c r="O87" s="58" t="s">
        <v>209</v>
      </c>
      <c r="P87" s="58" t="s">
        <v>210</v>
      </c>
      <c r="Q87" s="58" t="s">
        <v>211</v>
      </c>
      <c r="R87" s="58" t="s">
        <v>212</v>
      </c>
      <c r="S87" s="58" t="s">
        <v>213</v>
      </c>
      <c r="T87" s="59" t="s">
        <v>214</v>
      </c>
    </row>
    <row r="88" spans="2:65" s="1" customFormat="1" ht="22.9" customHeight="1">
      <c r="B88" s="33"/>
      <c r="C88" s="62" t="s">
        <v>215</v>
      </c>
      <c r="J88" s="117">
        <f>BK88</f>
        <v>0</v>
      </c>
      <c r="L88" s="33"/>
      <c r="M88" s="60"/>
      <c r="N88" s="51"/>
      <c r="O88" s="51"/>
      <c r="P88" s="118">
        <f>P89</f>
        <v>0</v>
      </c>
      <c r="Q88" s="51"/>
      <c r="R88" s="118">
        <f>R89</f>
        <v>0</v>
      </c>
      <c r="S88" s="51"/>
      <c r="T88" s="119">
        <f>T89</f>
        <v>0</v>
      </c>
      <c r="AT88" s="18" t="s">
        <v>74</v>
      </c>
      <c r="AU88" s="18" t="s">
        <v>194</v>
      </c>
      <c r="BK88" s="120">
        <f>BK89</f>
        <v>0</v>
      </c>
    </row>
    <row r="89" spans="2:65" s="11" customFormat="1" ht="25.9" customHeight="1">
      <c r="B89" s="121"/>
      <c r="D89" s="122" t="s">
        <v>74</v>
      </c>
      <c r="E89" s="123" t="s">
        <v>429</v>
      </c>
      <c r="F89" s="123" t="s">
        <v>944</v>
      </c>
      <c r="I89" s="124"/>
      <c r="J89" s="125">
        <f>BK89</f>
        <v>0</v>
      </c>
      <c r="L89" s="121"/>
      <c r="M89" s="126"/>
      <c r="P89" s="127">
        <f>P90+P99</f>
        <v>0</v>
      </c>
      <c r="R89" s="127">
        <f>R90+R99</f>
        <v>0</v>
      </c>
      <c r="T89" s="128">
        <f>T90+T99</f>
        <v>0</v>
      </c>
      <c r="AR89" s="122" t="s">
        <v>224</v>
      </c>
      <c r="AT89" s="129" t="s">
        <v>74</v>
      </c>
      <c r="AU89" s="129" t="s">
        <v>75</v>
      </c>
      <c r="AY89" s="122" t="s">
        <v>218</v>
      </c>
      <c r="BK89" s="130">
        <f>BK90+BK99</f>
        <v>0</v>
      </c>
    </row>
    <row r="90" spans="2:65" s="11" customFormat="1" ht="22.9" customHeight="1">
      <c r="B90" s="121"/>
      <c r="D90" s="122" t="s">
        <v>74</v>
      </c>
      <c r="E90" s="131" t="s">
        <v>945</v>
      </c>
      <c r="F90" s="131" t="s">
        <v>946</v>
      </c>
      <c r="I90" s="124"/>
      <c r="J90" s="132">
        <f>BK90</f>
        <v>0</v>
      </c>
      <c r="L90" s="121"/>
      <c r="M90" s="126"/>
      <c r="P90" s="127">
        <f>SUM(P91:P98)</f>
        <v>0</v>
      </c>
      <c r="R90" s="127">
        <f>SUM(R91:R98)</f>
        <v>0</v>
      </c>
      <c r="T90" s="128">
        <f>SUM(T91:T98)</f>
        <v>0</v>
      </c>
      <c r="AR90" s="122" t="s">
        <v>224</v>
      </c>
      <c r="AT90" s="129" t="s">
        <v>74</v>
      </c>
      <c r="AU90" s="129" t="s">
        <v>83</v>
      </c>
      <c r="AY90" s="122" t="s">
        <v>218</v>
      </c>
      <c r="BK90" s="130">
        <f>SUM(BK91:BK98)</f>
        <v>0</v>
      </c>
    </row>
    <row r="91" spans="2:65" s="1" customFormat="1" ht="16.5" customHeight="1">
      <c r="B91" s="33"/>
      <c r="C91" s="133" t="s">
        <v>83</v>
      </c>
      <c r="D91" s="133" t="s">
        <v>220</v>
      </c>
      <c r="E91" s="134" t="s">
        <v>947</v>
      </c>
      <c r="F91" s="135" t="s">
        <v>948</v>
      </c>
      <c r="G91" s="136" t="s">
        <v>949</v>
      </c>
      <c r="H91" s="137">
        <v>1</v>
      </c>
      <c r="I91" s="138"/>
      <c r="J91" s="139">
        <f>ROUND(I91*H91,2)</f>
        <v>0</v>
      </c>
      <c r="K91" s="135" t="s">
        <v>19</v>
      </c>
      <c r="L91" s="33"/>
      <c r="M91" s="140" t="s">
        <v>19</v>
      </c>
      <c r="N91" s="141" t="s">
        <v>46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950</v>
      </c>
      <c r="AT91" s="144" t="s">
        <v>220</v>
      </c>
      <c r="AU91" s="144" t="s">
        <v>85</v>
      </c>
      <c r="AY91" s="18" t="s">
        <v>218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8" t="s">
        <v>83</v>
      </c>
      <c r="BK91" s="145">
        <f>ROUND(I91*H91,2)</f>
        <v>0</v>
      </c>
      <c r="BL91" s="18" t="s">
        <v>950</v>
      </c>
      <c r="BM91" s="144" t="s">
        <v>951</v>
      </c>
    </row>
    <row r="92" spans="2:65" s="1" customFormat="1" ht="11.25">
      <c r="B92" s="33"/>
      <c r="D92" s="146" t="s">
        <v>226</v>
      </c>
      <c r="F92" s="147" t="s">
        <v>948</v>
      </c>
      <c r="I92" s="148"/>
      <c r="L92" s="33"/>
      <c r="M92" s="149"/>
      <c r="T92" s="54"/>
      <c r="AT92" s="18" t="s">
        <v>226</v>
      </c>
      <c r="AU92" s="18" t="s">
        <v>85</v>
      </c>
    </row>
    <row r="93" spans="2:65" s="1" customFormat="1" ht="16.5" customHeight="1">
      <c r="B93" s="33"/>
      <c r="C93" s="133" t="s">
        <v>85</v>
      </c>
      <c r="D93" s="133" t="s">
        <v>220</v>
      </c>
      <c r="E93" s="134" t="s">
        <v>952</v>
      </c>
      <c r="F93" s="135" t="s">
        <v>953</v>
      </c>
      <c r="G93" s="136" t="s">
        <v>949</v>
      </c>
      <c r="H93" s="137">
        <v>1</v>
      </c>
      <c r="I93" s="138"/>
      <c r="J93" s="139">
        <f>ROUND(I93*H93,2)</f>
        <v>0</v>
      </c>
      <c r="K93" s="135" t="s">
        <v>19</v>
      </c>
      <c r="L93" s="33"/>
      <c r="M93" s="140" t="s">
        <v>19</v>
      </c>
      <c r="N93" s="141" t="s">
        <v>46</v>
      </c>
      <c r="P93" s="142">
        <f>O93*H93</f>
        <v>0</v>
      </c>
      <c r="Q93" s="142">
        <v>0</v>
      </c>
      <c r="R93" s="142">
        <f>Q93*H93</f>
        <v>0</v>
      </c>
      <c r="S93" s="142">
        <v>0</v>
      </c>
      <c r="T93" s="143">
        <f>S93*H93</f>
        <v>0</v>
      </c>
      <c r="AR93" s="144" t="s">
        <v>950</v>
      </c>
      <c r="AT93" s="144" t="s">
        <v>220</v>
      </c>
      <c r="AU93" s="144" t="s">
        <v>85</v>
      </c>
      <c r="AY93" s="18" t="s">
        <v>218</v>
      </c>
      <c r="BE93" s="145">
        <f>IF(N93="základní",J93,0)</f>
        <v>0</v>
      </c>
      <c r="BF93" s="145">
        <f>IF(N93="snížená",J93,0)</f>
        <v>0</v>
      </c>
      <c r="BG93" s="145">
        <f>IF(N93="zákl. přenesená",J93,0)</f>
        <v>0</v>
      </c>
      <c r="BH93" s="145">
        <f>IF(N93="sníž. přenesená",J93,0)</f>
        <v>0</v>
      </c>
      <c r="BI93" s="145">
        <f>IF(N93="nulová",J93,0)</f>
        <v>0</v>
      </c>
      <c r="BJ93" s="18" t="s">
        <v>83</v>
      </c>
      <c r="BK93" s="145">
        <f>ROUND(I93*H93,2)</f>
        <v>0</v>
      </c>
      <c r="BL93" s="18" t="s">
        <v>950</v>
      </c>
      <c r="BM93" s="144" t="s">
        <v>954</v>
      </c>
    </row>
    <row r="94" spans="2:65" s="1" customFormat="1" ht="11.25">
      <c r="B94" s="33"/>
      <c r="D94" s="146" t="s">
        <v>226</v>
      </c>
      <c r="F94" s="147" t="s">
        <v>953</v>
      </c>
      <c r="I94" s="148"/>
      <c r="L94" s="33"/>
      <c r="M94" s="149"/>
      <c r="T94" s="54"/>
      <c r="AT94" s="18" t="s">
        <v>226</v>
      </c>
      <c r="AU94" s="18" t="s">
        <v>85</v>
      </c>
    </row>
    <row r="95" spans="2:65" s="1" customFormat="1" ht="16.5" customHeight="1">
      <c r="B95" s="33"/>
      <c r="C95" s="133" t="s">
        <v>110</v>
      </c>
      <c r="D95" s="133" t="s">
        <v>220</v>
      </c>
      <c r="E95" s="134" t="s">
        <v>955</v>
      </c>
      <c r="F95" s="135" t="s">
        <v>956</v>
      </c>
      <c r="G95" s="136" t="s">
        <v>957</v>
      </c>
      <c r="H95" s="137">
        <v>1</v>
      </c>
      <c r="I95" s="138"/>
      <c r="J95" s="139">
        <f>ROUND(I95*H95,2)</f>
        <v>0</v>
      </c>
      <c r="K95" s="135" t="s">
        <v>19</v>
      </c>
      <c r="L95" s="33"/>
      <c r="M95" s="140" t="s">
        <v>19</v>
      </c>
      <c r="N95" s="141" t="s">
        <v>46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950</v>
      </c>
      <c r="AT95" s="144" t="s">
        <v>220</v>
      </c>
      <c r="AU95" s="144" t="s">
        <v>85</v>
      </c>
      <c r="AY95" s="18" t="s">
        <v>218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8" t="s">
        <v>83</v>
      </c>
      <c r="BK95" s="145">
        <f>ROUND(I95*H95,2)</f>
        <v>0</v>
      </c>
      <c r="BL95" s="18" t="s">
        <v>950</v>
      </c>
      <c r="BM95" s="144" t="s">
        <v>958</v>
      </c>
    </row>
    <row r="96" spans="2:65" s="1" customFormat="1" ht="11.25">
      <c r="B96" s="33"/>
      <c r="D96" s="146" t="s">
        <v>226</v>
      </c>
      <c r="F96" s="147" t="s">
        <v>956</v>
      </c>
      <c r="I96" s="148"/>
      <c r="L96" s="33"/>
      <c r="M96" s="149"/>
      <c r="T96" s="54"/>
      <c r="AT96" s="18" t="s">
        <v>226</v>
      </c>
      <c r="AU96" s="18" t="s">
        <v>85</v>
      </c>
    </row>
    <row r="97" spans="2:65" s="1" customFormat="1" ht="16.5" customHeight="1">
      <c r="B97" s="33"/>
      <c r="C97" s="133" t="s">
        <v>224</v>
      </c>
      <c r="D97" s="133" t="s">
        <v>220</v>
      </c>
      <c r="E97" s="134" t="s">
        <v>959</v>
      </c>
      <c r="F97" s="135" t="s">
        <v>960</v>
      </c>
      <c r="G97" s="136" t="s">
        <v>957</v>
      </c>
      <c r="H97" s="137">
        <v>1</v>
      </c>
      <c r="I97" s="138"/>
      <c r="J97" s="139">
        <f>ROUND(I97*H97,2)</f>
        <v>0</v>
      </c>
      <c r="K97" s="135" t="s">
        <v>19</v>
      </c>
      <c r="L97" s="33"/>
      <c r="M97" s="140" t="s">
        <v>19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950</v>
      </c>
      <c r="AT97" s="144" t="s">
        <v>220</v>
      </c>
      <c r="AU97" s="144" t="s">
        <v>85</v>
      </c>
      <c r="AY97" s="18" t="s">
        <v>218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83</v>
      </c>
      <c r="BK97" s="145">
        <f>ROUND(I97*H97,2)</f>
        <v>0</v>
      </c>
      <c r="BL97" s="18" t="s">
        <v>950</v>
      </c>
      <c r="BM97" s="144" t="s">
        <v>961</v>
      </c>
    </row>
    <row r="98" spans="2:65" s="1" customFormat="1" ht="11.25">
      <c r="B98" s="33"/>
      <c r="D98" s="146" t="s">
        <v>226</v>
      </c>
      <c r="F98" s="147" t="s">
        <v>960</v>
      </c>
      <c r="I98" s="148"/>
      <c r="L98" s="33"/>
      <c r="M98" s="149"/>
      <c r="T98" s="54"/>
      <c r="AT98" s="18" t="s">
        <v>226</v>
      </c>
      <c r="AU98" s="18" t="s">
        <v>85</v>
      </c>
    </row>
    <row r="99" spans="2:65" s="11" customFormat="1" ht="22.9" customHeight="1">
      <c r="B99" s="121"/>
      <c r="D99" s="122" t="s">
        <v>74</v>
      </c>
      <c r="E99" s="131" t="s">
        <v>962</v>
      </c>
      <c r="F99" s="131" t="s">
        <v>963</v>
      </c>
      <c r="I99" s="124"/>
      <c r="J99" s="132">
        <f>BK99</f>
        <v>0</v>
      </c>
      <c r="L99" s="121"/>
      <c r="M99" s="126"/>
      <c r="P99" s="127">
        <f>SUM(P100:P149)</f>
        <v>0</v>
      </c>
      <c r="R99" s="127">
        <f>SUM(R100:R149)</f>
        <v>0</v>
      </c>
      <c r="T99" s="128">
        <f>SUM(T100:T149)</f>
        <v>0</v>
      </c>
      <c r="AR99" s="122" t="s">
        <v>224</v>
      </c>
      <c r="AT99" s="129" t="s">
        <v>74</v>
      </c>
      <c r="AU99" s="129" t="s">
        <v>83</v>
      </c>
      <c r="AY99" s="122" t="s">
        <v>218</v>
      </c>
      <c r="BK99" s="130">
        <f>SUM(BK100:BK149)</f>
        <v>0</v>
      </c>
    </row>
    <row r="100" spans="2:65" s="1" customFormat="1" ht="16.5" customHeight="1">
      <c r="B100" s="33"/>
      <c r="C100" s="133" t="s">
        <v>255</v>
      </c>
      <c r="D100" s="133" t="s">
        <v>220</v>
      </c>
      <c r="E100" s="134" t="s">
        <v>964</v>
      </c>
      <c r="F100" s="135" t="s">
        <v>965</v>
      </c>
      <c r="G100" s="136" t="s">
        <v>949</v>
      </c>
      <c r="H100" s="137">
        <v>1</v>
      </c>
      <c r="I100" s="138"/>
      <c r="J100" s="139">
        <f>ROUND(I100*H100,2)</f>
        <v>0</v>
      </c>
      <c r="K100" s="135" t="s">
        <v>19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950</v>
      </c>
      <c r="AT100" s="144" t="s">
        <v>220</v>
      </c>
      <c r="AU100" s="144" t="s">
        <v>85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950</v>
      </c>
      <c r="BM100" s="144" t="s">
        <v>966</v>
      </c>
    </row>
    <row r="101" spans="2:65" s="1" customFormat="1" ht="11.25">
      <c r="B101" s="33"/>
      <c r="D101" s="146" t="s">
        <v>226</v>
      </c>
      <c r="F101" s="147" t="s">
        <v>965</v>
      </c>
      <c r="I101" s="148"/>
      <c r="L101" s="33"/>
      <c r="M101" s="149"/>
      <c r="T101" s="54"/>
      <c r="AT101" s="18" t="s">
        <v>226</v>
      </c>
      <c r="AU101" s="18" t="s">
        <v>85</v>
      </c>
    </row>
    <row r="102" spans="2:65" s="1" customFormat="1" ht="16.5" customHeight="1">
      <c r="B102" s="33"/>
      <c r="C102" s="133" t="s">
        <v>262</v>
      </c>
      <c r="D102" s="133" t="s">
        <v>220</v>
      </c>
      <c r="E102" s="134" t="s">
        <v>967</v>
      </c>
      <c r="F102" s="135" t="s">
        <v>968</v>
      </c>
      <c r="G102" s="136" t="s">
        <v>949</v>
      </c>
      <c r="H102" s="137">
        <v>1</v>
      </c>
      <c r="I102" s="138"/>
      <c r="J102" s="139">
        <f>ROUND(I102*H102,2)</f>
        <v>0</v>
      </c>
      <c r="K102" s="135" t="s">
        <v>19</v>
      </c>
      <c r="L102" s="33"/>
      <c r="M102" s="140" t="s">
        <v>19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950</v>
      </c>
      <c r="AT102" s="144" t="s">
        <v>220</v>
      </c>
      <c r="AU102" s="144" t="s">
        <v>85</v>
      </c>
      <c r="AY102" s="18" t="s">
        <v>218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83</v>
      </c>
      <c r="BK102" s="145">
        <f>ROUND(I102*H102,2)</f>
        <v>0</v>
      </c>
      <c r="BL102" s="18" t="s">
        <v>950</v>
      </c>
      <c r="BM102" s="144" t="s">
        <v>969</v>
      </c>
    </row>
    <row r="103" spans="2:65" s="1" customFormat="1" ht="11.25">
      <c r="B103" s="33"/>
      <c r="D103" s="146" t="s">
        <v>226</v>
      </c>
      <c r="F103" s="147" t="s">
        <v>968</v>
      </c>
      <c r="I103" s="148"/>
      <c r="L103" s="33"/>
      <c r="M103" s="149"/>
      <c r="T103" s="54"/>
      <c r="AT103" s="18" t="s">
        <v>226</v>
      </c>
      <c r="AU103" s="18" t="s">
        <v>85</v>
      </c>
    </row>
    <row r="104" spans="2:65" s="1" customFormat="1" ht="16.5" customHeight="1">
      <c r="B104" s="33"/>
      <c r="C104" s="133" t="s">
        <v>270</v>
      </c>
      <c r="D104" s="133" t="s">
        <v>220</v>
      </c>
      <c r="E104" s="134" t="s">
        <v>970</v>
      </c>
      <c r="F104" s="135" t="s">
        <v>971</v>
      </c>
      <c r="G104" s="136" t="s">
        <v>949</v>
      </c>
      <c r="H104" s="137">
        <v>1</v>
      </c>
      <c r="I104" s="138"/>
      <c r="J104" s="139">
        <f>ROUND(I104*H104,2)</f>
        <v>0</v>
      </c>
      <c r="K104" s="135" t="s">
        <v>19</v>
      </c>
      <c r="L104" s="33"/>
      <c r="M104" s="140" t="s">
        <v>19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950</v>
      </c>
      <c r="AT104" s="144" t="s">
        <v>220</v>
      </c>
      <c r="AU104" s="144" t="s">
        <v>85</v>
      </c>
      <c r="AY104" s="18" t="s">
        <v>218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83</v>
      </c>
      <c r="BK104" s="145">
        <f>ROUND(I104*H104,2)</f>
        <v>0</v>
      </c>
      <c r="BL104" s="18" t="s">
        <v>950</v>
      </c>
      <c r="BM104" s="144" t="s">
        <v>972</v>
      </c>
    </row>
    <row r="105" spans="2:65" s="1" customFormat="1" ht="11.25">
      <c r="B105" s="33"/>
      <c r="D105" s="146" t="s">
        <v>226</v>
      </c>
      <c r="F105" s="147" t="s">
        <v>971</v>
      </c>
      <c r="I105" s="148"/>
      <c r="L105" s="33"/>
      <c r="M105" s="149"/>
      <c r="T105" s="54"/>
      <c r="AT105" s="18" t="s">
        <v>226</v>
      </c>
      <c r="AU105" s="18" t="s">
        <v>85</v>
      </c>
    </row>
    <row r="106" spans="2:65" s="1" customFormat="1" ht="16.5" customHeight="1">
      <c r="B106" s="33"/>
      <c r="C106" s="133" t="s">
        <v>301</v>
      </c>
      <c r="D106" s="133" t="s">
        <v>220</v>
      </c>
      <c r="E106" s="134" t="s">
        <v>973</v>
      </c>
      <c r="F106" s="135" t="s">
        <v>974</v>
      </c>
      <c r="G106" s="136" t="s">
        <v>957</v>
      </c>
      <c r="H106" s="137">
        <v>1</v>
      </c>
      <c r="I106" s="138"/>
      <c r="J106" s="139">
        <f>ROUND(I106*H106,2)</f>
        <v>0</v>
      </c>
      <c r="K106" s="135" t="s">
        <v>19</v>
      </c>
      <c r="L106" s="33"/>
      <c r="M106" s="140" t="s">
        <v>19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950</v>
      </c>
      <c r="AT106" s="144" t="s">
        <v>220</v>
      </c>
      <c r="AU106" s="144" t="s">
        <v>85</v>
      </c>
      <c r="AY106" s="18" t="s">
        <v>218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83</v>
      </c>
      <c r="BK106" s="145">
        <f>ROUND(I106*H106,2)</f>
        <v>0</v>
      </c>
      <c r="BL106" s="18" t="s">
        <v>950</v>
      </c>
      <c r="BM106" s="144" t="s">
        <v>975</v>
      </c>
    </row>
    <row r="107" spans="2:65" s="1" customFormat="1" ht="11.25">
      <c r="B107" s="33"/>
      <c r="D107" s="146" t="s">
        <v>226</v>
      </c>
      <c r="F107" s="147" t="s">
        <v>974</v>
      </c>
      <c r="I107" s="148"/>
      <c r="L107" s="33"/>
      <c r="M107" s="149"/>
      <c r="T107" s="54"/>
      <c r="AT107" s="18" t="s">
        <v>226</v>
      </c>
      <c r="AU107" s="18" t="s">
        <v>85</v>
      </c>
    </row>
    <row r="108" spans="2:65" s="1" customFormat="1" ht="16.5" customHeight="1">
      <c r="B108" s="33"/>
      <c r="C108" s="133" t="s">
        <v>310</v>
      </c>
      <c r="D108" s="133" t="s">
        <v>220</v>
      </c>
      <c r="E108" s="134" t="s">
        <v>976</v>
      </c>
      <c r="F108" s="135" t="s">
        <v>977</v>
      </c>
      <c r="G108" s="136" t="s">
        <v>949</v>
      </c>
      <c r="H108" s="137">
        <v>1</v>
      </c>
      <c r="I108" s="138"/>
      <c r="J108" s="139">
        <f>ROUND(I108*H108,2)</f>
        <v>0</v>
      </c>
      <c r="K108" s="135" t="s">
        <v>19</v>
      </c>
      <c r="L108" s="33"/>
      <c r="M108" s="140" t="s">
        <v>19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950</v>
      </c>
      <c r="AT108" s="144" t="s">
        <v>220</v>
      </c>
      <c r="AU108" s="144" t="s">
        <v>85</v>
      </c>
      <c r="AY108" s="18" t="s">
        <v>218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83</v>
      </c>
      <c r="BK108" s="145">
        <f>ROUND(I108*H108,2)</f>
        <v>0</v>
      </c>
      <c r="BL108" s="18" t="s">
        <v>950</v>
      </c>
      <c r="BM108" s="144" t="s">
        <v>978</v>
      </c>
    </row>
    <row r="109" spans="2:65" s="1" customFormat="1" ht="11.25">
      <c r="B109" s="33"/>
      <c r="D109" s="146" t="s">
        <v>226</v>
      </c>
      <c r="F109" s="147" t="s">
        <v>977</v>
      </c>
      <c r="I109" s="148"/>
      <c r="L109" s="33"/>
      <c r="M109" s="149"/>
      <c r="T109" s="54"/>
      <c r="AT109" s="18" t="s">
        <v>226</v>
      </c>
      <c r="AU109" s="18" t="s">
        <v>85</v>
      </c>
    </row>
    <row r="110" spans="2:65" s="1" customFormat="1" ht="16.5" customHeight="1">
      <c r="B110" s="33"/>
      <c r="C110" s="133" t="s">
        <v>326</v>
      </c>
      <c r="D110" s="133" t="s">
        <v>220</v>
      </c>
      <c r="E110" s="134" t="s">
        <v>979</v>
      </c>
      <c r="F110" s="135" t="s">
        <v>980</v>
      </c>
      <c r="G110" s="136" t="s">
        <v>957</v>
      </c>
      <c r="H110" s="137">
        <v>2</v>
      </c>
      <c r="I110" s="138"/>
      <c r="J110" s="139">
        <f>ROUND(I110*H110,2)</f>
        <v>0</v>
      </c>
      <c r="K110" s="135" t="s">
        <v>19</v>
      </c>
      <c r="L110" s="33"/>
      <c r="M110" s="140" t="s">
        <v>19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950</v>
      </c>
      <c r="AT110" s="144" t="s">
        <v>220</v>
      </c>
      <c r="AU110" s="144" t="s">
        <v>85</v>
      </c>
      <c r="AY110" s="18" t="s">
        <v>218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83</v>
      </c>
      <c r="BK110" s="145">
        <f>ROUND(I110*H110,2)</f>
        <v>0</v>
      </c>
      <c r="BL110" s="18" t="s">
        <v>950</v>
      </c>
      <c r="BM110" s="144" t="s">
        <v>981</v>
      </c>
    </row>
    <row r="111" spans="2:65" s="1" customFormat="1" ht="11.25">
      <c r="B111" s="33"/>
      <c r="D111" s="146" t="s">
        <v>226</v>
      </c>
      <c r="F111" s="147" t="s">
        <v>980</v>
      </c>
      <c r="I111" s="148"/>
      <c r="L111" s="33"/>
      <c r="M111" s="149"/>
      <c r="T111" s="54"/>
      <c r="AT111" s="18" t="s">
        <v>226</v>
      </c>
      <c r="AU111" s="18" t="s">
        <v>85</v>
      </c>
    </row>
    <row r="112" spans="2:65" s="1" customFormat="1" ht="16.5" customHeight="1">
      <c r="B112" s="33"/>
      <c r="C112" s="133" t="s">
        <v>339</v>
      </c>
      <c r="D112" s="133" t="s">
        <v>220</v>
      </c>
      <c r="E112" s="134" t="s">
        <v>982</v>
      </c>
      <c r="F112" s="135" t="s">
        <v>983</v>
      </c>
      <c r="G112" s="136" t="s">
        <v>957</v>
      </c>
      <c r="H112" s="137">
        <v>1</v>
      </c>
      <c r="I112" s="138"/>
      <c r="J112" s="139">
        <f>ROUND(I112*H112,2)</f>
        <v>0</v>
      </c>
      <c r="K112" s="135" t="s">
        <v>19</v>
      </c>
      <c r="L112" s="33"/>
      <c r="M112" s="140" t="s">
        <v>19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950</v>
      </c>
      <c r="AT112" s="144" t="s">
        <v>220</v>
      </c>
      <c r="AU112" s="144" t="s">
        <v>85</v>
      </c>
      <c r="AY112" s="18" t="s">
        <v>218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83</v>
      </c>
      <c r="BK112" s="145">
        <f>ROUND(I112*H112,2)</f>
        <v>0</v>
      </c>
      <c r="BL112" s="18" t="s">
        <v>950</v>
      </c>
      <c r="BM112" s="144" t="s">
        <v>984</v>
      </c>
    </row>
    <row r="113" spans="2:65" s="1" customFormat="1" ht="11.25">
      <c r="B113" s="33"/>
      <c r="D113" s="146" t="s">
        <v>226</v>
      </c>
      <c r="F113" s="147" t="s">
        <v>983</v>
      </c>
      <c r="I113" s="148"/>
      <c r="L113" s="33"/>
      <c r="M113" s="149"/>
      <c r="T113" s="54"/>
      <c r="AT113" s="18" t="s">
        <v>226</v>
      </c>
      <c r="AU113" s="18" t="s">
        <v>85</v>
      </c>
    </row>
    <row r="114" spans="2:65" s="1" customFormat="1" ht="16.5" customHeight="1">
      <c r="B114" s="33"/>
      <c r="C114" s="133" t="s">
        <v>347</v>
      </c>
      <c r="D114" s="133" t="s">
        <v>220</v>
      </c>
      <c r="E114" s="134" t="s">
        <v>985</v>
      </c>
      <c r="F114" s="135" t="s">
        <v>986</v>
      </c>
      <c r="G114" s="136" t="s">
        <v>957</v>
      </c>
      <c r="H114" s="137">
        <v>1</v>
      </c>
      <c r="I114" s="138"/>
      <c r="J114" s="139">
        <f>ROUND(I114*H114,2)</f>
        <v>0</v>
      </c>
      <c r="K114" s="135" t="s">
        <v>19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950</v>
      </c>
      <c r="AT114" s="144" t="s">
        <v>220</v>
      </c>
      <c r="AU114" s="144" t="s">
        <v>85</v>
      </c>
      <c r="AY114" s="18" t="s">
        <v>218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83</v>
      </c>
      <c r="BK114" s="145">
        <f>ROUND(I114*H114,2)</f>
        <v>0</v>
      </c>
      <c r="BL114" s="18" t="s">
        <v>950</v>
      </c>
      <c r="BM114" s="144" t="s">
        <v>987</v>
      </c>
    </row>
    <row r="115" spans="2:65" s="1" customFormat="1" ht="11.25">
      <c r="B115" s="33"/>
      <c r="D115" s="146" t="s">
        <v>226</v>
      </c>
      <c r="F115" s="147" t="s">
        <v>986</v>
      </c>
      <c r="I115" s="148"/>
      <c r="L115" s="33"/>
      <c r="M115" s="149"/>
      <c r="T115" s="54"/>
      <c r="AT115" s="18" t="s">
        <v>226</v>
      </c>
      <c r="AU115" s="18" t="s">
        <v>85</v>
      </c>
    </row>
    <row r="116" spans="2:65" s="1" customFormat="1" ht="16.5" customHeight="1">
      <c r="B116" s="33"/>
      <c r="C116" s="133" t="s">
        <v>354</v>
      </c>
      <c r="D116" s="133" t="s">
        <v>220</v>
      </c>
      <c r="E116" s="134" t="s">
        <v>988</v>
      </c>
      <c r="F116" s="135" t="s">
        <v>989</v>
      </c>
      <c r="G116" s="136" t="s">
        <v>957</v>
      </c>
      <c r="H116" s="137">
        <v>1</v>
      </c>
      <c r="I116" s="138"/>
      <c r="J116" s="139">
        <f>ROUND(I116*H116,2)</f>
        <v>0</v>
      </c>
      <c r="K116" s="135" t="s">
        <v>19</v>
      </c>
      <c r="L116" s="33"/>
      <c r="M116" s="140" t="s">
        <v>19</v>
      </c>
      <c r="N116" s="141" t="s">
        <v>46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950</v>
      </c>
      <c r="AT116" s="144" t="s">
        <v>220</v>
      </c>
      <c r="AU116" s="144" t="s">
        <v>85</v>
      </c>
      <c r="AY116" s="18" t="s">
        <v>218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83</v>
      </c>
      <c r="BK116" s="145">
        <f>ROUND(I116*H116,2)</f>
        <v>0</v>
      </c>
      <c r="BL116" s="18" t="s">
        <v>950</v>
      </c>
      <c r="BM116" s="144" t="s">
        <v>990</v>
      </c>
    </row>
    <row r="117" spans="2:65" s="1" customFormat="1" ht="11.25">
      <c r="B117" s="33"/>
      <c r="D117" s="146" t="s">
        <v>226</v>
      </c>
      <c r="F117" s="147" t="s">
        <v>989</v>
      </c>
      <c r="I117" s="148"/>
      <c r="L117" s="33"/>
      <c r="M117" s="149"/>
      <c r="T117" s="54"/>
      <c r="AT117" s="18" t="s">
        <v>226</v>
      </c>
      <c r="AU117" s="18" t="s">
        <v>85</v>
      </c>
    </row>
    <row r="118" spans="2:65" s="1" customFormat="1" ht="16.5" customHeight="1">
      <c r="B118" s="33"/>
      <c r="C118" s="133" t="s">
        <v>361</v>
      </c>
      <c r="D118" s="133" t="s">
        <v>220</v>
      </c>
      <c r="E118" s="134" t="s">
        <v>991</v>
      </c>
      <c r="F118" s="135" t="s">
        <v>992</v>
      </c>
      <c r="G118" s="136" t="s">
        <v>957</v>
      </c>
      <c r="H118" s="137">
        <v>1</v>
      </c>
      <c r="I118" s="138"/>
      <c r="J118" s="139">
        <f>ROUND(I118*H118,2)</f>
        <v>0</v>
      </c>
      <c r="K118" s="135" t="s">
        <v>19</v>
      </c>
      <c r="L118" s="33"/>
      <c r="M118" s="140" t="s">
        <v>19</v>
      </c>
      <c r="N118" s="141" t="s">
        <v>46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950</v>
      </c>
      <c r="AT118" s="144" t="s">
        <v>220</v>
      </c>
      <c r="AU118" s="144" t="s">
        <v>85</v>
      </c>
      <c r="AY118" s="18" t="s">
        <v>218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83</v>
      </c>
      <c r="BK118" s="145">
        <f>ROUND(I118*H118,2)</f>
        <v>0</v>
      </c>
      <c r="BL118" s="18" t="s">
        <v>950</v>
      </c>
      <c r="BM118" s="144" t="s">
        <v>993</v>
      </c>
    </row>
    <row r="119" spans="2:65" s="1" customFormat="1" ht="11.25">
      <c r="B119" s="33"/>
      <c r="D119" s="146" t="s">
        <v>226</v>
      </c>
      <c r="F119" s="147" t="s">
        <v>992</v>
      </c>
      <c r="I119" s="148"/>
      <c r="L119" s="33"/>
      <c r="M119" s="149"/>
      <c r="T119" s="54"/>
      <c r="AT119" s="18" t="s">
        <v>226</v>
      </c>
      <c r="AU119" s="18" t="s">
        <v>85</v>
      </c>
    </row>
    <row r="120" spans="2:65" s="1" customFormat="1" ht="16.5" customHeight="1">
      <c r="B120" s="33"/>
      <c r="C120" s="133" t="s">
        <v>8</v>
      </c>
      <c r="D120" s="133" t="s">
        <v>220</v>
      </c>
      <c r="E120" s="134" t="s">
        <v>994</v>
      </c>
      <c r="F120" s="135" t="s">
        <v>995</v>
      </c>
      <c r="G120" s="136" t="s">
        <v>957</v>
      </c>
      <c r="H120" s="137">
        <v>1</v>
      </c>
      <c r="I120" s="138"/>
      <c r="J120" s="139">
        <f>ROUND(I120*H120,2)</f>
        <v>0</v>
      </c>
      <c r="K120" s="135" t="s">
        <v>19</v>
      </c>
      <c r="L120" s="33"/>
      <c r="M120" s="140" t="s">
        <v>19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950</v>
      </c>
      <c r="AT120" s="144" t="s">
        <v>220</v>
      </c>
      <c r="AU120" s="144" t="s">
        <v>85</v>
      </c>
      <c r="AY120" s="18" t="s">
        <v>218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8" t="s">
        <v>83</v>
      </c>
      <c r="BK120" s="145">
        <f>ROUND(I120*H120,2)</f>
        <v>0</v>
      </c>
      <c r="BL120" s="18" t="s">
        <v>950</v>
      </c>
      <c r="BM120" s="144" t="s">
        <v>996</v>
      </c>
    </row>
    <row r="121" spans="2:65" s="1" customFormat="1" ht="11.25">
      <c r="B121" s="33"/>
      <c r="D121" s="146" t="s">
        <v>226</v>
      </c>
      <c r="F121" s="147" t="s">
        <v>995</v>
      </c>
      <c r="I121" s="148"/>
      <c r="L121" s="33"/>
      <c r="M121" s="149"/>
      <c r="T121" s="54"/>
      <c r="AT121" s="18" t="s">
        <v>226</v>
      </c>
      <c r="AU121" s="18" t="s">
        <v>85</v>
      </c>
    </row>
    <row r="122" spans="2:65" s="1" customFormat="1" ht="16.5" customHeight="1">
      <c r="B122" s="33"/>
      <c r="C122" s="133" t="s">
        <v>375</v>
      </c>
      <c r="D122" s="133" t="s">
        <v>220</v>
      </c>
      <c r="E122" s="134" t="s">
        <v>997</v>
      </c>
      <c r="F122" s="135" t="s">
        <v>998</v>
      </c>
      <c r="G122" s="136" t="s">
        <v>957</v>
      </c>
      <c r="H122" s="137">
        <v>1</v>
      </c>
      <c r="I122" s="138"/>
      <c r="J122" s="139">
        <f>ROUND(I122*H122,2)</f>
        <v>0</v>
      </c>
      <c r="K122" s="135" t="s">
        <v>19</v>
      </c>
      <c r="L122" s="33"/>
      <c r="M122" s="140" t="s">
        <v>19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950</v>
      </c>
      <c r="AT122" s="144" t="s">
        <v>220</v>
      </c>
      <c r="AU122" s="144" t="s">
        <v>85</v>
      </c>
      <c r="AY122" s="18" t="s">
        <v>218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8" t="s">
        <v>83</v>
      </c>
      <c r="BK122" s="145">
        <f>ROUND(I122*H122,2)</f>
        <v>0</v>
      </c>
      <c r="BL122" s="18" t="s">
        <v>950</v>
      </c>
      <c r="BM122" s="144" t="s">
        <v>999</v>
      </c>
    </row>
    <row r="123" spans="2:65" s="1" customFormat="1" ht="11.25">
      <c r="B123" s="33"/>
      <c r="D123" s="146" t="s">
        <v>226</v>
      </c>
      <c r="F123" s="147" t="s">
        <v>998</v>
      </c>
      <c r="I123" s="148"/>
      <c r="L123" s="33"/>
      <c r="M123" s="149"/>
      <c r="T123" s="54"/>
      <c r="AT123" s="18" t="s">
        <v>226</v>
      </c>
      <c r="AU123" s="18" t="s">
        <v>85</v>
      </c>
    </row>
    <row r="124" spans="2:65" s="1" customFormat="1" ht="16.5" customHeight="1">
      <c r="B124" s="33"/>
      <c r="C124" s="133" t="s">
        <v>382</v>
      </c>
      <c r="D124" s="133" t="s">
        <v>220</v>
      </c>
      <c r="E124" s="134" t="s">
        <v>1000</v>
      </c>
      <c r="F124" s="135" t="s">
        <v>1001</v>
      </c>
      <c r="G124" s="136" t="s">
        <v>957</v>
      </c>
      <c r="H124" s="137">
        <v>1</v>
      </c>
      <c r="I124" s="138"/>
      <c r="J124" s="139">
        <f>ROUND(I124*H124,2)</f>
        <v>0</v>
      </c>
      <c r="K124" s="135" t="s">
        <v>19</v>
      </c>
      <c r="L124" s="33"/>
      <c r="M124" s="140" t="s">
        <v>19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950</v>
      </c>
      <c r="AT124" s="144" t="s">
        <v>220</v>
      </c>
      <c r="AU124" s="144" t="s">
        <v>85</v>
      </c>
      <c r="AY124" s="18" t="s">
        <v>218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8" t="s">
        <v>83</v>
      </c>
      <c r="BK124" s="145">
        <f>ROUND(I124*H124,2)</f>
        <v>0</v>
      </c>
      <c r="BL124" s="18" t="s">
        <v>950</v>
      </c>
      <c r="BM124" s="144" t="s">
        <v>1002</v>
      </c>
    </row>
    <row r="125" spans="2:65" s="1" customFormat="1" ht="11.25">
      <c r="B125" s="33"/>
      <c r="D125" s="146" t="s">
        <v>226</v>
      </c>
      <c r="F125" s="147" t="s">
        <v>1001</v>
      </c>
      <c r="I125" s="148"/>
      <c r="L125" s="33"/>
      <c r="M125" s="149"/>
      <c r="T125" s="54"/>
      <c r="AT125" s="18" t="s">
        <v>226</v>
      </c>
      <c r="AU125" s="18" t="s">
        <v>85</v>
      </c>
    </row>
    <row r="126" spans="2:65" s="1" customFormat="1" ht="16.5" customHeight="1">
      <c r="B126" s="33"/>
      <c r="C126" s="133" t="s">
        <v>391</v>
      </c>
      <c r="D126" s="133" t="s">
        <v>220</v>
      </c>
      <c r="E126" s="134" t="s">
        <v>1003</v>
      </c>
      <c r="F126" s="135" t="s">
        <v>1004</v>
      </c>
      <c r="G126" s="136" t="s">
        <v>957</v>
      </c>
      <c r="H126" s="137">
        <v>1</v>
      </c>
      <c r="I126" s="138"/>
      <c r="J126" s="139">
        <f>ROUND(I126*H126,2)</f>
        <v>0</v>
      </c>
      <c r="K126" s="135" t="s">
        <v>19</v>
      </c>
      <c r="L126" s="33"/>
      <c r="M126" s="140" t="s">
        <v>19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950</v>
      </c>
      <c r="AT126" s="144" t="s">
        <v>220</v>
      </c>
      <c r="AU126" s="144" t="s">
        <v>85</v>
      </c>
      <c r="AY126" s="18" t="s">
        <v>218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8" t="s">
        <v>83</v>
      </c>
      <c r="BK126" s="145">
        <f>ROUND(I126*H126,2)</f>
        <v>0</v>
      </c>
      <c r="BL126" s="18" t="s">
        <v>950</v>
      </c>
      <c r="BM126" s="144" t="s">
        <v>1005</v>
      </c>
    </row>
    <row r="127" spans="2:65" s="1" customFormat="1" ht="11.25">
      <c r="B127" s="33"/>
      <c r="D127" s="146" t="s">
        <v>226</v>
      </c>
      <c r="F127" s="147" t="s">
        <v>1004</v>
      </c>
      <c r="I127" s="148"/>
      <c r="L127" s="33"/>
      <c r="M127" s="149"/>
      <c r="T127" s="54"/>
      <c r="AT127" s="18" t="s">
        <v>226</v>
      </c>
      <c r="AU127" s="18" t="s">
        <v>85</v>
      </c>
    </row>
    <row r="128" spans="2:65" s="1" customFormat="1" ht="16.5" customHeight="1">
      <c r="B128" s="33"/>
      <c r="C128" s="133" t="s">
        <v>398</v>
      </c>
      <c r="D128" s="133" t="s">
        <v>220</v>
      </c>
      <c r="E128" s="134" t="s">
        <v>1006</v>
      </c>
      <c r="F128" s="135" t="s">
        <v>1007</v>
      </c>
      <c r="G128" s="136" t="s">
        <v>957</v>
      </c>
      <c r="H128" s="137">
        <v>1</v>
      </c>
      <c r="I128" s="138"/>
      <c r="J128" s="139">
        <f>ROUND(I128*H128,2)</f>
        <v>0</v>
      </c>
      <c r="K128" s="135" t="s">
        <v>19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950</v>
      </c>
      <c r="AT128" s="144" t="s">
        <v>220</v>
      </c>
      <c r="AU128" s="144" t="s">
        <v>85</v>
      </c>
      <c r="AY128" s="18" t="s">
        <v>218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83</v>
      </c>
      <c r="BK128" s="145">
        <f>ROUND(I128*H128,2)</f>
        <v>0</v>
      </c>
      <c r="BL128" s="18" t="s">
        <v>950</v>
      </c>
      <c r="BM128" s="144" t="s">
        <v>1008</v>
      </c>
    </row>
    <row r="129" spans="2:65" s="1" customFormat="1" ht="11.25">
      <c r="B129" s="33"/>
      <c r="D129" s="146" t="s">
        <v>226</v>
      </c>
      <c r="F129" s="147" t="s">
        <v>1007</v>
      </c>
      <c r="I129" s="148"/>
      <c r="L129" s="33"/>
      <c r="M129" s="149"/>
      <c r="T129" s="54"/>
      <c r="AT129" s="18" t="s">
        <v>226</v>
      </c>
      <c r="AU129" s="18" t="s">
        <v>85</v>
      </c>
    </row>
    <row r="130" spans="2:65" s="1" customFormat="1" ht="16.5" customHeight="1">
      <c r="B130" s="33"/>
      <c r="C130" s="133" t="s">
        <v>416</v>
      </c>
      <c r="D130" s="133" t="s">
        <v>220</v>
      </c>
      <c r="E130" s="134" t="s">
        <v>1009</v>
      </c>
      <c r="F130" s="135" t="s">
        <v>1010</v>
      </c>
      <c r="G130" s="136" t="s">
        <v>957</v>
      </c>
      <c r="H130" s="137">
        <v>1</v>
      </c>
      <c r="I130" s="138"/>
      <c r="J130" s="139">
        <f>ROUND(I130*H130,2)</f>
        <v>0</v>
      </c>
      <c r="K130" s="135" t="s">
        <v>19</v>
      </c>
      <c r="L130" s="33"/>
      <c r="M130" s="140" t="s">
        <v>19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950</v>
      </c>
      <c r="AT130" s="144" t="s">
        <v>220</v>
      </c>
      <c r="AU130" s="144" t="s">
        <v>85</v>
      </c>
      <c r="AY130" s="18" t="s">
        <v>218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8" t="s">
        <v>83</v>
      </c>
      <c r="BK130" s="145">
        <f>ROUND(I130*H130,2)</f>
        <v>0</v>
      </c>
      <c r="BL130" s="18" t="s">
        <v>950</v>
      </c>
      <c r="BM130" s="144" t="s">
        <v>1011</v>
      </c>
    </row>
    <row r="131" spans="2:65" s="1" customFormat="1" ht="11.25">
      <c r="B131" s="33"/>
      <c r="D131" s="146" t="s">
        <v>226</v>
      </c>
      <c r="F131" s="147" t="s">
        <v>1010</v>
      </c>
      <c r="I131" s="148"/>
      <c r="L131" s="33"/>
      <c r="M131" s="149"/>
      <c r="T131" s="54"/>
      <c r="AT131" s="18" t="s">
        <v>226</v>
      </c>
      <c r="AU131" s="18" t="s">
        <v>85</v>
      </c>
    </row>
    <row r="132" spans="2:65" s="1" customFormat="1" ht="16.5" customHeight="1">
      <c r="B132" s="33"/>
      <c r="C132" s="133" t="s">
        <v>7</v>
      </c>
      <c r="D132" s="133" t="s">
        <v>220</v>
      </c>
      <c r="E132" s="134" t="s">
        <v>1012</v>
      </c>
      <c r="F132" s="135" t="s">
        <v>1013</v>
      </c>
      <c r="G132" s="136" t="s">
        <v>957</v>
      </c>
      <c r="H132" s="137">
        <v>1</v>
      </c>
      <c r="I132" s="138"/>
      <c r="J132" s="139">
        <f>ROUND(I132*H132,2)</f>
        <v>0</v>
      </c>
      <c r="K132" s="135" t="s">
        <v>19</v>
      </c>
      <c r="L132" s="33"/>
      <c r="M132" s="140" t="s">
        <v>19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950</v>
      </c>
      <c r="AT132" s="144" t="s">
        <v>220</v>
      </c>
      <c r="AU132" s="144" t="s">
        <v>85</v>
      </c>
      <c r="AY132" s="18" t="s">
        <v>218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8" t="s">
        <v>83</v>
      </c>
      <c r="BK132" s="145">
        <f>ROUND(I132*H132,2)</f>
        <v>0</v>
      </c>
      <c r="BL132" s="18" t="s">
        <v>950</v>
      </c>
      <c r="BM132" s="144" t="s">
        <v>1014</v>
      </c>
    </row>
    <row r="133" spans="2:65" s="1" customFormat="1" ht="11.25">
      <c r="B133" s="33"/>
      <c r="D133" s="146" t="s">
        <v>226</v>
      </c>
      <c r="F133" s="147" t="s">
        <v>1013</v>
      </c>
      <c r="I133" s="148"/>
      <c r="L133" s="33"/>
      <c r="M133" s="149"/>
      <c r="T133" s="54"/>
      <c r="AT133" s="18" t="s">
        <v>226</v>
      </c>
      <c r="AU133" s="18" t="s">
        <v>85</v>
      </c>
    </row>
    <row r="134" spans="2:65" s="1" customFormat="1" ht="16.5" customHeight="1">
      <c r="B134" s="33"/>
      <c r="C134" s="133" t="s">
        <v>429</v>
      </c>
      <c r="D134" s="133" t="s">
        <v>220</v>
      </c>
      <c r="E134" s="134" t="s">
        <v>1015</v>
      </c>
      <c r="F134" s="135" t="s">
        <v>1016</v>
      </c>
      <c r="G134" s="136" t="s">
        <v>957</v>
      </c>
      <c r="H134" s="137">
        <v>1</v>
      </c>
      <c r="I134" s="138"/>
      <c r="J134" s="139">
        <f>ROUND(I134*H134,2)</f>
        <v>0</v>
      </c>
      <c r="K134" s="135" t="s">
        <v>19</v>
      </c>
      <c r="L134" s="33"/>
      <c r="M134" s="140" t="s">
        <v>19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950</v>
      </c>
      <c r="AT134" s="144" t="s">
        <v>220</v>
      </c>
      <c r="AU134" s="144" t="s">
        <v>85</v>
      </c>
      <c r="AY134" s="18" t="s">
        <v>218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8" t="s">
        <v>83</v>
      </c>
      <c r="BK134" s="145">
        <f>ROUND(I134*H134,2)</f>
        <v>0</v>
      </c>
      <c r="BL134" s="18" t="s">
        <v>950</v>
      </c>
      <c r="BM134" s="144" t="s">
        <v>1017</v>
      </c>
    </row>
    <row r="135" spans="2:65" s="1" customFormat="1" ht="11.25">
      <c r="B135" s="33"/>
      <c r="D135" s="146" t="s">
        <v>226</v>
      </c>
      <c r="F135" s="147" t="s">
        <v>1016</v>
      </c>
      <c r="I135" s="148"/>
      <c r="L135" s="33"/>
      <c r="M135" s="149"/>
      <c r="T135" s="54"/>
      <c r="AT135" s="18" t="s">
        <v>226</v>
      </c>
      <c r="AU135" s="18" t="s">
        <v>85</v>
      </c>
    </row>
    <row r="136" spans="2:65" s="1" customFormat="1" ht="16.5" customHeight="1">
      <c r="B136" s="33"/>
      <c r="C136" s="133" t="s">
        <v>438</v>
      </c>
      <c r="D136" s="133" t="s">
        <v>220</v>
      </c>
      <c r="E136" s="134" t="s">
        <v>1018</v>
      </c>
      <c r="F136" s="135" t="s">
        <v>1019</v>
      </c>
      <c r="G136" s="136" t="s">
        <v>957</v>
      </c>
      <c r="H136" s="137">
        <v>1</v>
      </c>
      <c r="I136" s="138"/>
      <c r="J136" s="139">
        <f>ROUND(I136*H136,2)</f>
        <v>0</v>
      </c>
      <c r="K136" s="135" t="s">
        <v>19</v>
      </c>
      <c r="L136" s="33"/>
      <c r="M136" s="140" t="s">
        <v>19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950</v>
      </c>
      <c r="AT136" s="144" t="s">
        <v>220</v>
      </c>
      <c r="AU136" s="144" t="s">
        <v>85</v>
      </c>
      <c r="AY136" s="18" t="s">
        <v>218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8" t="s">
        <v>83</v>
      </c>
      <c r="BK136" s="145">
        <f>ROUND(I136*H136,2)</f>
        <v>0</v>
      </c>
      <c r="BL136" s="18" t="s">
        <v>950</v>
      </c>
      <c r="BM136" s="144" t="s">
        <v>1020</v>
      </c>
    </row>
    <row r="137" spans="2:65" s="1" customFormat="1" ht="11.25">
      <c r="B137" s="33"/>
      <c r="D137" s="146" t="s">
        <v>226</v>
      </c>
      <c r="F137" s="147" t="s">
        <v>1019</v>
      </c>
      <c r="I137" s="148"/>
      <c r="L137" s="33"/>
      <c r="M137" s="149"/>
      <c r="T137" s="54"/>
      <c r="AT137" s="18" t="s">
        <v>226</v>
      </c>
      <c r="AU137" s="18" t="s">
        <v>85</v>
      </c>
    </row>
    <row r="138" spans="2:65" s="1" customFormat="1" ht="16.5" customHeight="1">
      <c r="B138" s="33"/>
      <c r="C138" s="133" t="s">
        <v>445</v>
      </c>
      <c r="D138" s="133" t="s">
        <v>220</v>
      </c>
      <c r="E138" s="134" t="s">
        <v>1021</v>
      </c>
      <c r="F138" s="135" t="s">
        <v>1022</v>
      </c>
      <c r="G138" s="136" t="s">
        <v>957</v>
      </c>
      <c r="H138" s="137">
        <v>1</v>
      </c>
      <c r="I138" s="138"/>
      <c r="J138" s="139">
        <f>ROUND(I138*H138,2)</f>
        <v>0</v>
      </c>
      <c r="K138" s="135" t="s">
        <v>19</v>
      </c>
      <c r="L138" s="33"/>
      <c r="M138" s="140" t="s">
        <v>19</v>
      </c>
      <c r="N138" s="141" t="s">
        <v>46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950</v>
      </c>
      <c r="AT138" s="144" t="s">
        <v>220</v>
      </c>
      <c r="AU138" s="144" t="s">
        <v>85</v>
      </c>
      <c r="AY138" s="18" t="s">
        <v>218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8" t="s">
        <v>83</v>
      </c>
      <c r="BK138" s="145">
        <f>ROUND(I138*H138,2)</f>
        <v>0</v>
      </c>
      <c r="BL138" s="18" t="s">
        <v>950</v>
      </c>
      <c r="BM138" s="144" t="s">
        <v>1023</v>
      </c>
    </row>
    <row r="139" spans="2:65" s="1" customFormat="1" ht="11.25">
      <c r="B139" s="33"/>
      <c r="D139" s="146" t="s">
        <v>226</v>
      </c>
      <c r="F139" s="147" t="s">
        <v>1022</v>
      </c>
      <c r="I139" s="148"/>
      <c r="L139" s="33"/>
      <c r="M139" s="149"/>
      <c r="T139" s="54"/>
      <c r="AT139" s="18" t="s">
        <v>226</v>
      </c>
      <c r="AU139" s="18" t="s">
        <v>85</v>
      </c>
    </row>
    <row r="140" spans="2:65" s="1" customFormat="1" ht="16.5" customHeight="1">
      <c r="B140" s="33"/>
      <c r="C140" s="133" t="s">
        <v>453</v>
      </c>
      <c r="D140" s="133" t="s">
        <v>220</v>
      </c>
      <c r="E140" s="134" t="s">
        <v>1024</v>
      </c>
      <c r="F140" s="135" t="s">
        <v>1025</v>
      </c>
      <c r="G140" s="136" t="s">
        <v>957</v>
      </c>
      <c r="H140" s="137">
        <v>1</v>
      </c>
      <c r="I140" s="138"/>
      <c r="J140" s="139">
        <f>ROUND(I140*H140,2)</f>
        <v>0</v>
      </c>
      <c r="K140" s="135" t="s">
        <v>19</v>
      </c>
      <c r="L140" s="33"/>
      <c r="M140" s="140" t="s">
        <v>19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950</v>
      </c>
      <c r="AT140" s="144" t="s">
        <v>220</v>
      </c>
      <c r="AU140" s="144" t="s">
        <v>85</v>
      </c>
      <c r="AY140" s="18" t="s">
        <v>218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8" t="s">
        <v>83</v>
      </c>
      <c r="BK140" s="145">
        <f>ROUND(I140*H140,2)</f>
        <v>0</v>
      </c>
      <c r="BL140" s="18" t="s">
        <v>950</v>
      </c>
      <c r="BM140" s="144" t="s">
        <v>1026</v>
      </c>
    </row>
    <row r="141" spans="2:65" s="1" customFormat="1" ht="11.25">
      <c r="B141" s="33"/>
      <c r="D141" s="146" t="s">
        <v>226</v>
      </c>
      <c r="F141" s="147" t="s">
        <v>1025</v>
      </c>
      <c r="I141" s="148"/>
      <c r="L141" s="33"/>
      <c r="M141" s="149"/>
      <c r="T141" s="54"/>
      <c r="AT141" s="18" t="s">
        <v>226</v>
      </c>
      <c r="AU141" s="18" t="s">
        <v>85</v>
      </c>
    </row>
    <row r="142" spans="2:65" s="1" customFormat="1" ht="16.5" customHeight="1">
      <c r="B142" s="33"/>
      <c r="C142" s="133" t="s">
        <v>462</v>
      </c>
      <c r="D142" s="133" t="s">
        <v>220</v>
      </c>
      <c r="E142" s="134" t="s">
        <v>1027</v>
      </c>
      <c r="F142" s="135" t="s">
        <v>1028</v>
      </c>
      <c r="G142" s="136" t="s">
        <v>957</v>
      </c>
      <c r="H142" s="137">
        <v>1</v>
      </c>
      <c r="I142" s="138"/>
      <c r="J142" s="139">
        <f>ROUND(I142*H142,2)</f>
        <v>0</v>
      </c>
      <c r="K142" s="135" t="s">
        <v>19</v>
      </c>
      <c r="L142" s="33"/>
      <c r="M142" s="140" t="s">
        <v>19</v>
      </c>
      <c r="N142" s="141" t="s">
        <v>46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950</v>
      </c>
      <c r="AT142" s="144" t="s">
        <v>220</v>
      </c>
      <c r="AU142" s="144" t="s">
        <v>85</v>
      </c>
      <c r="AY142" s="18" t="s">
        <v>218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8" t="s">
        <v>83</v>
      </c>
      <c r="BK142" s="145">
        <f>ROUND(I142*H142,2)</f>
        <v>0</v>
      </c>
      <c r="BL142" s="18" t="s">
        <v>950</v>
      </c>
      <c r="BM142" s="144" t="s">
        <v>1029</v>
      </c>
    </row>
    <row r="143" spans="2:65" s="1" customFormat="1" ht="11.25">
      <c r="B143" s="33"/>
      <c r="D143" s="146" t="s">
        <v>226</v>
      </c>
      <c r="F143" s="147" t="s">
        <v>1028</v>
      </c>
      <c r="I143" s="148"/>
      <c r="L143" s="33"/>
      <c r="M143" s="149"/>
      <c r="T143" s="54"/>
      <c r="AT143" s="18" t="s">
        <v>226</v>
      </c>
      <c r="AU143" s="18" t="s">
        <v>85</v>
      </c>
    </row>
    <row r="144" spans="2:65" s="1" customFormat="1" ht="16.5" customHeight="1">
      <c r="B144" s="33"/>
      <c r="C144" s="133" t="s">
        <v>468</v>
      </c>
      <c r="D144" s="133" t="s">
        <v>220</v>
      </c>
      <c r="E144" s="134" t="s">
        <v>1030</v>
      </c>
      <c r="F144" s="135" t="s">
        <v>1031</v>
      </c>
      <c r="G144" s="136" t="s">
        <v>957</v>
      </c>
      <c r="H144" s="137">
        <v>1</v>
      </c>
      <c r="I144" s="138"/>
      <c r="J144" s="139">
        <f>ROUND(I144*H144,2)</f>
        <v>0</v>
      </c>
      <c r="K144" s="135" t="s">
        <v>19</v>
      </c>
      <c r="L144" s="33"/>
      <c r="M144" s="140" t="s">
        <v>19</v>
      </c>
      <c r="N144" s="141" t="s">
        <v>46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950</v>
      </c>
      <c r="AT144" s="144" t="s">
        <v>220</v>
      </c>
      <c r="AU144" s="144" t="s">
        <v>85</v>
      </c>
      <c r="AY144" s="18" t="s">
        <v>218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8" t="s">
        <v>83</v>
      </c>
      <c r="BK144" s="145">
        <f>ROUND(I144*H144,2)</f>
        <v>0</v>
      </c>
      <c r="BL144" s="18" t="s">
        <v>950</v>
      </c>
      <c r="BM144" s="144" t="s">
        <v>1032</v>
      </c>
    </row>
    <row r="145" spans="2:65" s="1" customFormat="1" ht="11.25">
      <c r="B145" s="33"/>
      <c r="D145" s="146" t="s">
        <v>226</v>
      </c>
      <c r="F145" s="147" t="s">
        <v>1031</v>
      </c>
      <c r="I145" s="148"/>
      <c r="L145" s="33"/>
      <c r="M145" s="149"/>
      <c r="T145" s="54"/>
      <c r="AT145" s="18" t="s">
        <v>226</v>
      </c>
      <c r="AU145" s="18" t="s">
        <v>85</v>
      </c>
    </row>
    <row r="146" spans="2:65" s="1" customFormat="1" ht="16.5" customHeight="1">
      <c r="B146" s="33"/>
      <c r="C146" s="133" t="s">
        <v>475</v>
      </c>
      <c r="D146" s="133" t="s">
        <v>220</v>
      </c>
      <c r="E146" s="134" t="s">
        <v>1033</v>
      </c>
      <c r="F146" s="135" t="s">
        <v>1034</v>
      </c>
      <c r="G146" s="136" t="s">
        <v>957</v>
      </c>
      <c r="H146" s="137">
        <v>1</v>
      </c>
      <c r="I146" s="138"/>
      <c r="J146" s="139">
        <f>ROUND(I146*H146,2)</f>
        <v>0</v>
      </c>
      <c r="K146" s="135" t="s">
        <v>19</v>
      </c>
      <c r="L146" s="33"/>
      <c r="M146" s="140" t="s">
        <v>19</v>
      </c>
      <c r="N146" s="141" t="s">
        <v>46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950</v>
      </c>
      <c r="AT146" s="144" t="s">
        <v>220</v>
      </c>
      <c r="AU146" s="144" t="s">
        <v>85</v>
      </c>
      <c r="AY146" s="18" t="s">
        <v>218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8" t="s">
        <v>83</v>
      </c>
      <c r="BK146" s="145">
        <f>ROUND(I146*H146,2)</f>
        <v>0</v>
      </c>
      <c r="BL146" s="18" t="s">
        <v>950</v>
      </c>
      <c r="BM146" s="144" t="s">
        <v>1035</v>
      </c>
    </row>
    <row r="147" spans="2:65" s="1" customFormat="1" ht="11.25">
      <c r="B147" s="33"/>
      <c r="D147" s="146" t="s">
        <v>226</v>
      </c>
      <c r="F147" s="147" t="s">
        <v>1034</v>
      </c>
      <c r="I147" s="148"/>
      <c r="L147" s="33"/>
      <c r="M147" s="149"/>
      <c r="T147" s="54"/>
      <c r="AT147" s="18" t="s">
        <v>226</v>
      </c>
      <c r="AU147" s="18" t="s">
        <v>85</v>
      </c>
    </row>
    <row r="148" spans="2:65" s="1" customFormat="1" ht="16.5" customHeight="1">
      <c r="B148" s="33"/>
      <c r="C148" s="133" t="s">
        <v>487</v>
      </c>
      <c r="D148" s="133" t="s">
        <v>220</v>
      </c>
      <c r="E148" s="134" t="s">
        <v>1036</v>
      </c>
      <c r="F148" s="135" t="s">
        <v>1037</v>
      </c>
      <c r="G148" s="136" t="s">
        <v>957</v>
      </c>
      <c r="H148" s="137">
        <v>1</v>
      </c>
      <c r="I148" s="138"/>
      <c r="J148" s="139">
        <f>ROUND(I148*H148,2)</f>
        <v>0</v>
      </c>
      <c r="K148" s="135" t="s">
        <v>19</v>
      </c>
      <c r="L148" s="33"/>
      <c r="M148" s="140" t="s">
        <v>19</v>
      </c>
      <c r="N148" s="141" t="s">
        <v>46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950</v>
      </c>
      <c r="AT148" s="144" t="s">
        <v>220</v>
      </c>
      <c r="AU148" s="144" t="s">
        <v>85</v>
      </c>
      <c r="AY148" s="18" t="s">
        <v>218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8" t="s">
        <v>83</v>
      </c>
      <c r="BK148" s="145">
        <f>ROUND(I148*H148,2)</f>
        <v>0</v>
      </c>
      <c r="BL148" s="18" t="s">
        <v>950</v>
      </c>
      <c r="BM148" s="144" t="s">
        <v>1038</v>
      </c>
    </row>
    <row r="149" spans="2:65" s="1" customFormat="1" ht="11.25">
      <c r="B149" s="33"/>
      <c r="D149" s="146" t="s">
        <v>226</v>
      </c>
      <c r="F149" s="147" t="s">
        <v>1037</v>
      </c>
      <c r="I149" s="148"/>
      <c r="L149" s="33"/>
      <c r="M149" s="198"/>
      <c r="N149" s="199"/>
      <c r="O149" s="199"/>
      <c r="P149" s="199"/>
      <c r="Q149" s="199"/>
      <c r="R149" s="199"/>
      <c r="S149" s="199"/>
      <c r="T149" s="200"/>
      <c r="AT149" s="18" t="s">
        <v>226</v>
      </c>
      <c r="AU149" s="18" t="s">
        <v>85</v>
      </c>
    </row>
    <row r="150" spans="2:65" s="1" customFormat="1" ht="6.95" customHeight="1"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33"/>
    </row>
  </sheetData>
  <sheetProtection algorithmName="SHA-512" hashValue="phtwN6LBy9JDo/e9BlUi+o744WOLsfwxhacrI+BzNzdJPcupOgZD2nWDxFKSMvmn0+9qL3Pi3G9J55GwzSpMrA==" saltValue="xPdegN4hY1LU6j5C8Fi0oBFwdDyGSb6XW1OCchKvub3YuT0+YWwo5X+9Q6uNfLKQRLHVcgGkmh9pMtdA5XfaFg==" spinCount="100000" sheet="1" objects="1" scenarios="1" formatColumns="0" formatRows="0" autoFilter="0"/>
  <autoFilter ref="C87:K149" xr:uid="{00000000-0009-0000-0000-000004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101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pans="2:46" ht="24.95" customHeight="1">
      <c r="B4" s="21"/>
      <c r="D4" s="22" t="s">
        <v>153</v>
      </c>
      <c r="L4" s="21"/>
      <c r="M4" s="92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</row>
    <row r="8" spans="2:46" ht="12" customHeight="1">
      <c r="B8" s="21"/>
      <c r="D8" s="28" t="s">
        <v>166</v>
      </c>
      <c r="L8" s="21"/>
    </row>
    <row r="9" spans="2:46" s="1" customFormat="1" ht="16.5" customHeight="1">
      <c r="B9" s="33"/>
      <c r="E9" s="336" t="s">
        <v>878</v>
      </c>
      <c r="F9" s="338"/>
      <c r="G9" s="338"/>
      <c r="H9" s="338"/>
      <c r="L9" s="33"/>
    </row>
    <row r="10" spans="2:46" s="1" customFormat="1" ht="12" customHeight="1">
      <c r="B10" s="33"/>
      <c r="D10" s="28" t="s">
        <v>879</v>
      </c>
      <c r="L10" s="33"/>
    </row>
    <row r="11" spans="2:46" s="1" customFormat="1" ht="16.5" customHeight="1">
      <c r="B11" s="33"/>
      <c r="E11" s="299" t="s">
        <v>1039</v>
      </c>
      <c r="F11" s="338"/>
      <c r="G11" s="338"/>
      <c r="H11" s="338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ROUND(J87,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ROUND((SUM(BE87:BE119)),  2)</f>
        <v>0</v>
      </c>
      <c r="I35" s="95">
        <v>0.21</v>
      </c>
      <c r="J35" s="84">
        <f>ROUND(((SUM(BE87:BE119))*I35),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ROUND((SUM(BF87:BF119)),  2)</f>
        <v>0</v>
      </c>
      <c r="I36" s="95">
        <v>0.15</v>
      </c>
      <c r="J36" s="84">
        <f>ROUND(((SUM(BF87:BF119))*I36),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ROUND((SUM(BG87:BG119)),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ROUND((SUM(BH87:BH119)),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ROUND((SUM(BI87:BI119)),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PS 25 - Objekt Stará Pila – strojní část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J87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1040</v>
      </c>
      <c r="E64" s="107"/>
      <c r="F64" s="107"/>
      <c r="G64" s="107"/>
      <c r="H64" s="107"/>
      <c r="I64" s="107"/>
      <c r="J64" s="108">
        <f>J88</f>
        <v>0</v>
      </c>
      <c r="L64" s="105"/>
    </row>
    <row r="65" spans="2:12" s="9" customFormat="1" ht="19.899999999999999" customHeight="1">
      <c r="B65" s="109"/>
      <c r="D65" s="110" t="s">
        <v>1041</v>
      </c>
      <c r="E65" s="111"/>
      <c r="F65" s="111"/>
      <c r="G65" s="111"/>
      <c r="H65" s="111"/>
      <c r="I65" s="111"/>
      <c r="J65" s="112">
        <f>J89</f>
        <v>0</v>
      </c>
      <c r="L65" s="109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203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36" t="str">
        <f>E7</f>
        <v>MVE jez Rajhrad vč. rekonstrukce jezu a rybího přechodu</v>
      </c>
      <c r="F75" s="337"/>
      <c r="G75" s="337"/>
      <c r="H75" s="337"/>
      <c r="L75" s="33"/>
    </row>
    <row r="76" spans="2:12" ht="12" customHeight="1">
      <c r="B76" s="21"/>
      <c r="C76" s="28" t="s">
        <v>166</v>
      </c>
      <c r="L76" s="21"/>
    </row>
    <row r="77" spans="2:12" s="1" customFormat="1" ht="16.5" customHeight="1">
      <c r="B77" s="33"/>
      <c r="E77" s="336" t="s">
        <v>878</v>
      </c>
      <c r="F77" s="338"/>
      <c r="G77" s="338"/>
      <c r="H77" s="338"/>
      <c r="L77" s="33"/>
    </row>
    <row r="78" spans="2:12" s="1" customFormat="1" ht="12" customHeight="1">
      <c r="B78" s="33"/>
      <c r="C78" s="28" t="s">
        <v>879</v>
      </c>
      <c r="L78" s="33"/>
    </row>
    <row r="79" spans="2:12" s="1" customFormat="1" ht="16.5" customHeight="1">
      <c r="B79" s="33"/>
      <c r="E79" s="299" t="str">
        <f>E11</f>
        <v>PS 25 - Objekt Stará Pila – strojní část</v>
      </c>
      <c r="F79" s="338"/>
      <c r="G79" s="338"/>
      <c r="H79" s="338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 xml:space="preserve">Svratka, říční km 29,430 – jez </v>
      </c>
      <c r="I81" s="28" t="s">
        <v>23</v>
      </c>
      <c r="J81" s="50">
        <f>IF(J14="","",J14)</f>
        <v>45461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24</v>
      </c>
      <c r="F83" s="26" t="str">
        <f>E17</f>
        <v>Povodí Moravy, státní podnik</v>
      </c>
      <c r="I83" s="28" t="s">
        <v>32</v>
      </c>
      <c r="J83" s="31" t="str">
        <f>E23</f>
        <v>AQUATIS a. s.</v>
      </c>
      <c r="L83" s="33"/>
    </row>
    <row r="84" spans="2:65" s="1" customFormat="1" ht="15.2" customHeight="1">
      <c r="B84" s="33"/>
      <c r="C84" s="28" t="s">
        <v>30</v>
      </c>
      <c r="F84" s="26" t="str">
        <f>IF(E20="","",E20)</f>
        <v>Vyplň údaj</v>
      </c>
      <c r="I84" s="28" t="s">
        <v>37</v>
      </c>
      <c r="J84" s="31" t="str">
        <f>E26</f>
        <v>Bc. Aneta Patková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3"/>
      <c r="C86" s="114" t="s">
        <v>204</v>
      </c>
      <c r="D86" s="115" t="s">
        <v>60</v>
      </c>
      <c r="E86" s="115" t="s">
        <v>56</v>
      </c>
      <c r="F86" s="115" t="s">
        <v>57</v>
      </c>
      <c r="G86" s="115" t="s">
        <v>205</v>
      </c>
      <c r="H86" s="115" t="s">
        <v>206</v>
      </c>
      <c r="I86" s="115" t="s">
        <v>207</v>
      </c>
      <c r="J86" s="115" t="s">
        <v>193</v>
      </c>
      <c r="K86" s="116" t="s">
        <v>208</v>
      </c>
      <c r="L86" s="113"/>
      <c r="M86" s="57" t="s">
        <v>19</v>
      </c>
      <c r="N86" s="58" t="s">
        <v>45</v>
      </c>
      <c r="O86" s="58" t="s">
        <v>209</v>
      </c>
      <c r="P86" s="58" t="s">
        <v>210</v>
      </c>
      <c r="Q86" s="58" t="s">
        <v>211</v>
      </c>
      <c r="R86" s="58" t="s">
        <v>212</v>
      </c>
      <c r="S86" s="58" t="s">
        <v>213</v>
      </c>
      <c r="T86" s="59" t="s">
        <v>214</v>
      </c>
    </row>
    <row r="87" spans="2:65" s="1" customFormat="1" ht="22.9" customHeight="1">
      <c r="B87" s="33"/>
      <c r="C87" s="62" t="s">
        <v>215</v>
      </c>
      <c r="J87" s="117">
        <f>BK87</f>
        <v>0</v>
      </c>
      <c r="L87" s="33"/>
      <c r="M87" s="60"/>
      <c r="N87" s="51"/>
      <c r="O87" s="51"/>
      <c r="P87" s="118">
        <f>P88</f>
        <v>0</v>
      </c>
      <c r="Q87" s="51"/>
      <c r="R87" s="118">
        <f>R88</f>
        <v>0</v>
      </c>
      <c r="S87" s="51"/>
      <c r="T87" s="119">
        <f>T88</f>
        <v>0</v>
      </c>
      <c r="AT87" s="18" t="s">
        <v>74</v>
      </c>
      <c r="AU87" s="18" t="s">
        <v>194</v>
      </c>
      <c r="BK87" s="120">
        <f>BK88</f>
        <v>0</v>
      </c>
    </row>
    <row r="88" spans="2:65" s="11" customFormat="1" ht="25.9" customHeight="1">
      <c r="B88" s="121"/>
      <c r="D88" s="122" t="s">
        <v>74</v>
      </c>
      <c r="E88" s="123" t="s">
        <v>1042</v>
      </c>
      <c r="F88" s="123" t="s">
        <v>935</v>
      </c>
      <c r="I88" s="124"/>
      <c r="J88" s="125">
        <f>BK88</f>
        <v>0</v>
      </c>
      <c r="L88" s="121"/>
      <c r="M88" s="126"/>
      <c r="P88" s="127">
        <f>P89</f>
        <v>0</v>
      </c>
      <c r="R88" s="127">
        <f>R89</f>
        <v>0</v>
      </c>
      <c r="T88" s="128">
        <f>T89</f>
        <v>0</v>
      </c>
      <c r="AR88" s="122" t="s">
        <v>224</v>
      </c>
      <c r="AT88" s="129" t="s">
        <v>74</v>
      </c>
      <c r="AU88" s="129" t="s">
        <v>75</v>
      </c>
      <c r="AY88" s="122" t="s">
        <v>218</v>
      </c>
      <c r="BK88" s="130">
        <f>BK89</f>
        <v>0</v>
      </c>
    </row>
    <row r="89" spans="2:65" s="11" customFormat="1" ht="22.9" customHeight="1">
      <c r="B89" s="121"/>
      <c r="D89" s="122" t="s">
        <v>74</v>
      </c>
      <c r="E89" s="131" t="s">
        <v>453</v>
      </c>
      <c r="F89" s="131" t="s">
        <v>1043</v>
      </c>
      <c r="I89" s="124"/>
      <c r="J89" s="132">
        <f>BK89</f>
        <v>0</v>
      </c>
      <c r="L89" s="121"/>
      <c r="M89" s="126"/>
      <c r="P89" s="127">
        <f>SUM(P90:P119)</f>
        <v>0</v>
      </c>
      <c r="R89" s="127">
        <f>SUM(R90:R119)</f>
        <v>0</v>
      </c>
      <c r="T89" s="128">
        <f>SUM(T90:T119)</f>
        <v>0</v>
      </c>
      <c r="AR89" s="122" t="s">
        <v>224</v>
      </c>
      <c r="AT89" s="129" t="s">
        <v>74</v>
      </c>
      <c r="AU89" s="129" t="s">
        <v>83</v>
      </c>
      <c r="AY89" s="122" t="s">
        <v>218</v>
      </c>
      <c r="BK89" s="130">
        <f>SUM(BK90:BK119)</f>
        <v>0</v>
      </c>
    </row>
    <row r="90" spans="2:65" s="1" customFormat="1" ht="16.5" customHeight="1">
      <c r="B90" s="33"/>
      <c r="C90" s="133" t="s">
        <v>83</v>
      </c>
      <c r="D90" s="133" t="s">
        <v>220</v>
      </c>
      <c r="E90" s="134" t="s">
        <v>1044</v>
      </c>
      <c r="F90" s="135" t="s">
        <v>1045</v>
      </c>
      <c r="G90" s="136" t="s">
        <v>161</v>
      </c>
      <c r="H90" s="137">
        <v>90</v>
      </c>
      <c r="I90" s="138"/>
      <c r="J90" s="139">
        <f>ROUND(I90*H90,2)</f>
        <v>0</v>
      </c>
      <c r="K90" s="135" t="s">
        <v>19</v>
      </c>
      <c r="L90" s="33"/>
      <c r="M90" s="140" t="s">
        <v>19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950</v>
      </c>
      <c r="AT90" s="144" t="s">
        <v>220</v>
      </c>
      <c r="AU90" s="144" t="s">
        <v>85</v>
      </c>
      <c r="AY90" s="18" t="s">
        <v>218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8" t="s">
        <v>83</v>
      </c>
      <c r="BK90" s="145">
        <f>ROUND(I90*H90,2)</f>
        <v>0</v>
      </c>
      <c r="BL90" s="18" t="s">
        <v>950</v>
      </c>
      <c r="BM90" s="144" t="s">
        <v>1046</v>
      </c>
    </row>
    <row r="91" spans="2:65" s="1" customFormat="1" ht="11.25">
      <c r="B91" s="33"/>
      <c r="D91" s="146" t="s">
        <v>226</v>
      </c>
      <c r="F91" s="147" t="s">
        <v>1045</v>
      </c>
      <c r="I91" s="148"/>
      <c r="L91" s="33"/>
      <c r="M91" s="149"/>
      <c r="T91" s="54"/>
      <c r="AT91" s="18" t="s">
        <v>226</v>
      </c>
      <c r="AU91" s="18" t="s">
        <v>85</v>
      </c>
    </row>
    <row r="92" spans="2:65" s="1" customFormat="1" ht="16.5" customHeight="1">
      <c r="B92" s="33"/>
      <c r="C92" s="133" t="s">
        <v>85</v>
      </c>
      <c r="D92" s="133" t="s">
        <v>220</v>
      </c>
      <c r="E92" s="134" t="s">
        <v>1047</v>
      </c>
      <c r="F92" s="135" t="s">
        <v>1048</v>
      </c>
      <c r="G92" s="136" t="s">
        <v>161</v>
      </c>
      <c r="H92" s="137">
        <v>260</v>
      </c>
      <c r="I92" s="138"/>
      <c r="J92" s="139">
        <f>ROUND(I92*H92,2)</f>
        <v>0</v>
      </c>
      <c r="K92" s="135" t="s">
        <v>19</v>
      </c>
      <c r="L92" s="33"/>
      <c r="M92" s="140" t="s">
        <v>19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950</v>
      </c>
      <c r="AT92" s="144" t="s">
        <v>220</v>
      </c>
      <c r="AU92" s="144" t="s">
        <v>85</v>
      </c>
      <c r="AY92" s="18" t="s">
        <v>218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8" t="s">
        <v>83</v>
      </c>
      <c r="BK92" s="145">
        <f>ROUND(I92*H92,2)</f>
        <v>0</v>
      </c>
      <c r="BL92" s="18" t="s">
        <v>950</v>
      </c>
      <c r="BM92" s="144" t="s">
        <v>1049</v>
      </c>
    </row>
    <row r="93" spans="2:65" s="1" customFormat="1" ht="11.25">
      <c r="B93" s="33"/>
      <c r="D93" s="146" t="s">
        <v>226</v>
      </c>
      <c r="F93" s="147" t="s">
        <v>1048</v>
      </c>
      <c r="I93" s="148"/>
      <c r="L93" s="33"/>
      <c r="M93" s="149"/>
      <c r="T93" s="54"/>
      <c r="AT93" s="18" t="s">
        <v>226</v>
      </c>
      <c r="AU93" s="18" t="s">
        <v>85</v>
      </c>
    </row>
    <row r="94" spans="2:65" s="1" customFormat="1" ht="16.5" customHeight="1">
      <c r="B94" s="33"/>
      <c r="C94" s="133" t="s">
        <v>110</v>
      </c>
      <c r="D94" s="133" t="s">
        <v>220</v>
      </c>
      <c r="E94" s="134" t="s">
        <v>1050</v>
      </c>
      <c r="F94" s="135" t="s">
        <v>1051</v>
      </c>
      <c r="G94" s="136" t="s">
        <v>161</v>
      </c>
      <c r="H94" s="137">
        <v>45</v>
      </c>
      <c r="I94" s="138"/>
      <c r="J94" s="139">
        <f>ROUND(I94*H94,2)</f>
        <v>0</v>
      </c>
      <c r="K94" s="135" t="s">
        <v>19</v>
      </c>
      <c r="L94" s="33"/>
      <c r="M94" s="140" t="s">
        <v>19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950</v>
      </c>
      <c r="AT94" s="144" t="s">
        <v>220</v>
      </c>
      <c r="AU94" s="144" t="s">
        <v>85</v>
      </c>
      <c r="AY94" s="18" t="s">
        <v>218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8" t="s">
        <v>83</v>
      </c>
      <c r="BK94" s="145">
        <f>ROUND(I94*H94,2)</f>
        <v>0</v>
      </c>
      <c r="BL94" s="18" t="s">
        <v>950</v>
      </c>
      <c r="BM94" s="144" t="s">
        <v>1052</v>
      </c>
    </row>
    <row r="95" spans="2:65" s="1" customFormat="1" ht="11.25">
      <c r="B95" s="33"/>
      <c r="D95" s="146" t="s">
        <v>226</v>
      </c>
      <c r="F95" s="147" t="s">
        <v>1051</v>
      </c>
      <c r="I95" s="148"/>
      <c r="L95" s="33"/>
      <c r="M95" s="149"/>
      <c r="T95" s="54"/>
      <c r="AT95" s="18" t="s">
        <v>226</v>
      </c>
      <c r="AU95" s="18" t="s">
        <v>85</v>
      </c>
    </row>
    <row r="96" spans="2:65" s="1" customFormat="1" ht="16.5" customHeight="1">
      <c r="B96" s="33"/>
      <c r="C96" s="133" t="s">
        <v>224</v>
      </c>
      <c r="D96" s="133" t="s">
        <v>220</v>
      </c>
      <c r="E96" s="134" t="s">
        <v>1053</v>
      </c>
      <c r="F96" s="135" t="s">
        <v>1054</v>
      </c>
      <c r="G96" s="136" t="s">
        <v>161</v>
      </c>
      <c r="H96" s="137">
        <v>180</v>
      </c>
      <c r="I96" s="138"/>
      <c r="J96" s="139">
        <f>ROUND(I96*H96,2)</f>
        <v>0</v>
      </c>
      <c r="K96" s="135" t="s">
        <v>19</v>
      </c>
      <c r="L96" s="33"/>
      <c r="M96" s="140" t="s">
        <v>19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950</v>
      </c>
      <c r="AT96" s="144" t="s">
        <v>220</v>
      </c>
      <c r="AU96" s="144" t="s">
        <v>85</v>
      </c>
      <c r="AY96" s="18" t="s">
        <v>218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8" t="s">
        <v>83</v>
      </c>
      <c r="BK96" s="145">
        <f>ROUND(I96*H96,2)</f>
        <v>0</v>
      </c>
      <c r="BL96" s="18" t="s">
        <v>950</v>
      </c>
      <c r="BM96" s="144" t="s">
        <v>1055</v>
      </c>
    </row>
    <row r="97" spans="2:65" s="1" customFormat="1" ht="11.25">
      <c r="B97" s="33"/>
      <c r="D97" s="146" t="s">
        <v>226</v>
      </c>
      <c r="F97" s="147" t="s">
        <v>1054</v>
      </c>
      <c r="I97" s="148"/>
      <c r="L97" s="33"/>
      <c r="M97" s="149"/>
      <c r="T97" s="54"/>
      <c r="AT97" s="18" t="s">
        <v>226</v>
      </c>
      <c r="AU97" s="18" t="s">
        <v>85</v>
      </c>
    </row>
    <row r="98" spans="2:65" s="1" customFormat="1" ht="16.5" customHeight="1">
      <c r="B98" s="33"/>
      <c r="C98" s="133" t="s">
        <v>255</v>
      </c>
      <c r="D98" s="133" t="s">
        <v>220</v>
      </c>
      <c r="E98" s="134" t="s">
        <v>1056</v>
      </c>
      <c r="F98" s="135" t="s">
        <v>1057</v>
      </c>
      <c r="G98" s="136" t="s">
        <v>161</v>
      </c>
      <c r="H98" s="137">
        <v>310</v>
      </c>
      <c r="I98" s="138"/>
      <c r="J98" s="139">
        <f>ROUND(I98*H98,2)</f>
        <v>0</v>
      </c>
      <c r="K98" s="135" t="s">
        <v>19</v>
      </c>
      <c r="L98" s="33"/>
      <c r="M98" s="140" t="s">
        <v>19</v>
      </c>
      <c r="N98" s="141" t="s">
        <v>46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950</v>
      </c>
      <c r="AT98" s="144" t="s">
        <v>220</v>
      </c>
      <c r="AU98" s="144" t="s">
        <v>85</v>
      </c>
      <c r="AY98" s="18" t="s">
        <v>218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8" t="s">
        <v>83</v>
      </c>
      <c r="BK98" s="145">
        <f>ROUND(I98*H98,2)</f>
        <v>0</v>
      </c>
      <c r="BL98" s="18" t="s">
        <v>950</v>
      </c>
      <c r="BM98" s="144" t="s">
        <v>1058</v>
      </c>
    </row>
    <row r="99" spans="2:65" s="1" customFormat="1" ht="11.25">
      <c r="B99" s="33"/>
      <c r="D99" s="146" t="s">
        <v>226</v>
      </c>
      <c r="F99" s="147" t="s">
        <v>1057</v>
      </c>
      <c r="I99" s="148"/>
      <c r="L99" s="33"/>
      <c r="M99" s="149"/>
      <c r="T99" s="54"/>
      <c r="AT99" s="18" t="s">
        <v>226</v>
      </c>
      <c r="AU99" s="18" t="s">
        <v>85</v>
      </c>
    </row>
    <row r="100" spans="2:65" s="1" customFormat="1" ht="16.5" customHeight="1">
      <c r="B100" s="33"/>
      <c r="C100" s="133" t="s">
        <v>262</v>
      </c>
      <c r="D100" s="133" t="s">
        <v>220</v>
      </c>
      <c r="E100" s="134" t="s">
        <v>1059</v>
      </c>
      <c r="F100" s="135" t="s">
        <v>1060</v>
      </c>
      <c r="G100" s="136" t="s">
        <v>161</v>
      </c>
      <c r="H100" s="137">
        <v>13</v>
      </c>
      <c r="I100" s="138"/>
      <c r="J100" s="139">
        <f>ROUND(I100*H100,2)</f>
        <v>0</v>
      </c>
      <c r="K100" s="135" t="s">
        <v>19</v>
      </c>
      <c r="L100" s="33"/>
      <c r="M100" s="140" t="s">
        <v>19</v>
      </c>
      <c r="N100" s="141" t="s">
        <v>46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950</v>
      </c>
      <c r="AT100" s="144" t="s">
        <v>220</v>
      </c>
      <c r="AU100" s="144" t="s">
        <v>85</v>
      </c>
      <c r="AY100" s="18" t="s">
        <v>218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8" t="s">
        <v>83</v>
      </c>
      <c r="BK100" s="145">
        <f>ROUND(I100*H100,2)</f>
        <v>0</v>
      </c>
      <c r="BL100" s="18" t="s">
        <v>950</v>
      </c>
      <c r="BM100" s="144" t="s">
        <v>1061</v>
      </c>
    </row>
    <row r="101" spans="2:65" s="1" customFormat="1" ht="11.25">
      <c r="B101" s="33"/>
      <c r="D101" s="146" t="s">
        <v>226</v>
      </c>
      <c r="F101" s="147" t="s">
        <v>1060</v>
      </c>
      <c r="I101" s="148"/>
      <c r="L101" s="33"/>
      <c r="M101" s="149"/>
      <c r="T101" s="54"/>
      <c r="AT101" s="18" t="s">
        <v>226</v>
      </c>
      <c r="AU101" s="18" t="s">
        <v>85</v>
      </c>
    </row>
    <row r="102" spans="2:65" s="1" customFormat="1" ht="16.5" customHeight="1">
      <c r="B102" s="33"/>
      <c r="C102" s="133" t="s">
        <v>270</v>
      </c>
      <c r="D102" s="133" t="s">
        <v>220</v>
      </c>
      <c r="E102" s="134" t="s">
        <v>1062</v>
      </c>
      <c r="F102" s="135" t="s">
        <v>1063</v>
      </c>
      <c r="G102" s="136" t="s">
        <v>161</v>
      </c>
      <c r="H102" s="137">
        <v>315</v>
      </c>
      <c r="I102" s="138"/>
      <c r="J102" s="139">
        <f>ROUND(I102*H102,2)</f>
        <v>0</v>
      </c>
      <c r="K102" s="135" t="s">
        <v>19</v>
      </c>
      <c r="L102" s="33"/>
      <c r="M102" s="140" t="s">
        <v>19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950</v>
      </c>
      <c r="AT102" s="144" t="s">
        <v>220</v>
      </c>
      <c r="AU102" s="144" t="s">
        <v>85</v>
      </c>
      <c r="AY102" s="18" t="s">
        <v>218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8" t="s">
        <v>83</v>
      </c>
      <c r="BK102" s="145">
        <f>ROUND(I102*H102,2)</f>
        <v>0</v>
      </c>
      <c r="BL102" s="18" t="s">
        <v>950</v>
      </c>
      <c r="BM102" s="144" t="s">
        <v>1064</v>
      </c>
    </row>
    <row r="103" spans="2:65" s="1" customFormat="1" ht="11.25">
      <c r="B103" s="33"/>
      <c r="D103" s="146" t="s">
        <v>226</v>
      </c>
      <c r="F103" s="147" t="s">
        <v>1063</v>
      </c>
      <c r="I103" s="148"/>
      <c r="L103" s="33"/>
      <c r="M103" s="149"/>
      <c r="T103" s="54"/>
      <c r="AT103" s="18" t="s">
        <v>226</v>
      </c>
      <c r="AU103" s="18" t="s">
        <v>85</v>
      </c>
    </row>
    <row r="104" spans="2:65" s="1" customFormat="1" ht="16.5" customHeight="1">
      <c r="B104" s="33"/>
      <c r="C104" s="133" t="s">
        <v>301</v>
      </c>
      <c r="D104" s="133" t="s">
        <v>220</v>
      </c>
      <c r="E104" s="134" t="s">
        <v>1065</v>
      </c>
      <c r="F104" s="135" t="s">
        <v>1066</v>
      </c>
      <c r="G104" s="136" t="s">
        <v>161</v>
      </c>
      <c r="H104" s="137">
        <v>350</v>
      </c>
      <c r="I104" s="138"/>
      <c r="J104" s="139">
        <f>ROUND(I104*H104,2)</f>
        <v>0</v>
      </c>
      <c r="K104" s="135" t="s">
        <v>19</v>
      </c>
      <c r="L104" s="33"/>
      <c r="M104" s="140" t="s">
        <v>19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950</v>
      </c>
      <c r="AT104" s="144" t="s">
        <v>220</v>
      </c>
      <c r="AU104" s="144" t="s">
        <v>85</v>
      </c>
      <c r="AY104" s="18" t="s">
        <v>218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8" t="s">
        <v>83</v>
      </c>
      <c r="BK104" s="145">
        <f>ROUND(I104*H104,2)</f>
        <v>0</v>
      </c>
      <c r="BL104" s="18" t="s">
        <v>950</v>
      </c>
      <c r="BM104" s="144" t="s">
        <v>1067</v>
      </c>
    </row>
    <row r="105" spans="2:65" s="1" customFormat="1" ht="11.25">
      <c r="B105" s="33"/>
      <c r="D105" s="146" t="s">
        <v>226</v>
      </c>
      <c r="F105" s="147" t="s">
        <v>1066</v>
      </c>
      <c r="I105" s="148"/>
      <c r="L105" s="33"/>
      <c r="M105" s="149"/>
      <c r="T105" s="54"/>
      <c r="AT105" s="18" t="s">
        <v>226</v>
      </c>
      <c r="AU105" s="18" t="s">
        <v>85</v>
      </c>
    </row>
    <row r="106" spans="2:65" s="1" customFormat="1" ht="16.5" customHeight="1">
      <c r="B106" s="33"/>
      <c r="C106" s="133" t="s">
        <v>310</v>
      </c>
      <c r="D106" s="133" t="s">
        <v>220</v>
      </c>
      <c r="E106" s="134" t="s">
        <v>1068</v>
      </c>
      <c r="F106" s="135" t="s">
        <v>1069</v>
      </c>
      <c r="G106" s="136" t="s">
        <v>1070</v>
      </c>
      <c r="H106" s="137">
        <v>1</v>
      </c>
      <c r="I106" s="138"/>
      <c r="J106" s="139">
        <f>ROUND(I106*H106,2)</f>
        <v>0</v>
      </c>
      <c r="K106" s="135" t="s">
        <v>19</v>
      </c>
      <c r="L106" s="33"/>
      <c r="M106" s="140" t="s">
        <v>19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950</v>
      </c>
      <c r="AT106" s="144" t="s">
        <v>220</v>
      </c>
      <c r="AU106" s="144" t="s">
        <v>85</v>
      </c>
      <c r="AY106" s="18" t="s">
        <v>218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83</v>
      </c>
      <c r="BK106" s="145">
        <f>ROUND(I106*H106,2)</f>
        <v>0</v>
      </c>
      <c r="BL106" s="18" t="s">
        <v>950</v>
      </c>
      <c r="BM106" s="144" t="s">
        <v>1071</v>
      </c>
    </row>
    <row r="107" spans="2:65" s="1" customFormat="1" ht="11.25">
      <c r="B107" s="33"/>
      <c r="D107" s="146" t="s">
        <v>226</v>
      </c>
      <c r="F107" s="147" t="s">
        <v>1069</v>
      </c>
      <c r="I107" s="148"/>
      <c r="L107" s="33"/>
      <c r="M107" s="149"/>
      <c r="T107" s="54"/>
      <c r="AT107" s="18" t="s">
        <v>226</v>
      </c>
      <c r="AU107" s="18" t="s">
        <v>85</v>
      </c>
    </row>
    <row r="108" spans="2:65" s="1" customFormat="1" ht="16.5" customHeight="1">
      <c r="B108" s="33"/>
      <c r="C108" s="133" t="s">
        <v>326</v>
      </c>
      <c r="D108" s="133" t="s">
        <v>220</v>
      </c>
      <c r="E108" s="134" t="s">
        <v>1072</v>
      </c>
      <c r="F108" s="135" t="s">
        <v>1073</v>
      </c>
      <c r="G108" s="136" t="s">
        <v>161</v>
      </c>
      <c r="H108" s="137">
        <v>100</v>
      </c>
      <c r="I108" s="138"/>
      <c r="J108" s="139">
        <f>ROUND(I108*H108,2)</f>
        <v>0</v>
      </c>
      <c r="K108" s="135" t="s">
        <v>19</v>
      </c>
      <c r="L108" s="33"/>
      <c r="M108" s="140" t="s">
        <v>19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950</v>
      </c>
      <c r="AT108" s="144" t="s">
        <v>220</v>
      </c>
      <c r="AU108" s="144" t="s">
        <v>85</v>
      </c>
      <c r="AY108" s="18" t="s">
        <v>218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8" t="s">
        <v>83</v>
      </c>
      <c r="BK108" s="145">
        <f>ROUND(I108*H108,2)</f>
        <v>0</v>
      </c>
      <c r="BL108" s="18" t="s">
        <v>950</v>
      </c>
      <c r="BM108" s="144" t="s">
        <v>1074</v>
      </c>
    </row>
    <row r="109" spans="2:65" s="1" customFormat="1" ht="11.25">
      <c r="B109" s="33"/>
      <c r="D109" s="146" t="s">
        <v>226</v>
      </c>
      <c r="F109" s="147" t="s">
        <v>1073</v>
      </c>
      <c r="I109" s="148"/>
      <c r="L109" s="33"/>
      <c r="M109" s="149"/>
      <c r="T109" s="54"/>
      <c r="AT109" s="18" t="s">
        <v>226</v>
      </c>
      <c r="AU109" s="18" t="s">
        <v>85</v>
      </c>
    </row>
    <row r="110" spans="2:65" s="1" customFormat="1" ht="16.5" customHeight="1">
      <c r="B110" s="33"/>
      <c r="C110" s="133" t="s">
        <v>339</v>
      </c>
      <c r="D110" s="133" t="s">
        <v>220</v>
      </c>
      <c r="E110" s="134" t="s">
        <v>1075</v>
      </c>
      <c r="F110" s="135" t="s">
        <v>1076</v>
      </c>
      <c r="G110" s="136" t="s">
        <v>151</v>
      </c>
      <c r="H110" s="137">
        <v>42</v>
      </c>
      <c r="I110" s="138"/>
      <c r="J110" s="139">
        <f>ROUND(I110*H110,2)</f>
        <v>0</v>
      </c>
      <c r="K110" s="135" t="s">
        <v>19</v>
      </c>
      <c r="L110" s="33"/>
      <c r="M110" s="140" t="s">
        <v>19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950</v>
      </c>
      <c r="AT110" s="144" t="s">
        <v>220</v>
      </c>
      <c r="AU110" s="144" t="s">
        <v>85</v>
      </c>
      <c r="AY110" s="18" t="s">
        <v>218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8" t="s">
        <v>83</v>
      </c>
      <c r="BK110" s="145">
        <f>ROUND(I110*H110,2)</f>
        <v>0</v>
      </c>
      <c r="BL110" s="18" t="s">
        <v>950</v>
      </c>
      <c r="BM110" s="144" t="s">
        <v>1077</v>
      </c>
    </row>
    <row r="111" spans="2:65" s="1" customFormat="1" ht="11.25">
      <c r="B111" s="33"/>
      <c r="D111" s="146" t="s">
        <v>226</v>
      </c>
      <c r="F111" s="147" t="s">
        <v>1076</v>
      </c>
      <c r="I111" s="148"/>
      <c r="L111" s="33"/>
      <c r="M111" s="149"/>
      <c r="T111" s="54"/>
      <c r="AT111" s="18" t="s">
        <v>226</v>
      </c>
      <c r="AU111" s="18" t="s">
        <v>85</v>
      </c>
    </row>
    <row r="112" spans="2:65" s="1" customFormat="1" ht="16.5" customHeight="1">
      <c r="B112" s="33"/>
      <c r="C112" s="133" t="s">
        <v>347</v>
      </c>
      <c r="D112" s="133" t="s">
        <v>220</v>
      </c>
      <c r="E112" s="134" t="s">
        <v>1078</v>
      </c>
      <c r="F112" s="135" t="s">
        <v>1079</v>
      </c>
      <c r="G112" s="136" t="s">
        <v>426</v>
      </c>
      <c r="H112" s="137">
        <v>1</v>
      </c>
      <c r="I112" s="138"/>
      <c r="J112" s="139">
        <f>ROUND(I112*H112,2)</f>
        <v>0</v>
      </c>
      <c r="K112" s="135" t="s">
        <v>19</v>
      </c>
      <c r="L112" s="33"/>
      <c r="M112" s="140" t="s">
        <v>19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950</v>
      </c>
      <c r="AT112" s="144" t="s">
        <v>220</v>
      </c>
      <c r="AU112" s="144" t="s">
        <v>85</v>
      </c>
      <c r="AY112" s="18" t="s">
        <v>218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8" t="s">
        <v>83</v>
      </c>
      <c r="BK112" s="145">
        <f>ROUND(I112*H112,2)</f>
        <v>0</v>
      </c>
      <c r="BL112" s="18" t="s">
        <v>950</v>
      </c>
      <c r="BM112" s="144" t="s">
        <v>1080</v>
      </c>
    </row>
    <row r="113" spans="2:65" s="1" customFormat="1" ht="11.25">
      <c r="B113" s="33"/>
      <c r="D113" s="146" t="s">
        <v>226</v>
      </c>
      <c r="F113" s="147" t="s">
        <v>1081</v>
      </c>
      <c r="I113" s="148"/>
      <c r="L113" s="33"/>
      <c r="M113" s="149"/>
      <c r="T113" s="54"/>
      <c r="AT113" s="18" t="s">
        <v>226</v>
      </c>
      <c r="AU113" s="18" t="s">
        <v>85</v>
      </c>
    </row>
    <row r="114" spans="2:65" s="1" customFormat="1" ht="16.5" customHeight="1">
      <c r="B114" s="33"/>
      <c r="C114" s="133" t="s">
        <v>354</v>
      </c>
      <c r="D114" s="133" t="s">
        <v>220</v>
      </c>
      <c r="E114" s="134" t="s">
        <v>1082</v>
      </c>
      <c r="F114" s="135" t="s">
        <v>1083</v>
      </c>
      <c r="G114" s="136" t="s">
        <v>426</v>
      </c>
      <c r="H114" s="137">
        <v>1</v>
      </c>
      <c r="I114" s="138"/>
      <c r="J114" s="139">
        <f>ROUND(I114*H114,2)</f>
        <v>0</v>
      </c>
      <c r="K114" s="135" t="s">
        <v>19</v>
      </c>
      <c r="L114" s="33"/>
      <c r="M114" s="140" t="s">
        <v>19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950</v>
      </c>
      <c r="AT114" s="144" t="s">
        <v>220</v>
      </c>
      <c r="AU114" s="144" t="s">
        <v>85</v>
      </c>
      <c r="AY114" s="18" t="s">
        <v>218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8" t="s">
        <v>83</v>
      </c>
      <c r="BK114" s="145">
        <f>ROUND(I114*H114,2)</f>
        <v>0</v>
      </c>
      <c r="BL114" s="18" t="s">
        <v>950</v>
      </c>
      <c r="BM114" s="144" t="s">
        <v>1084</v>
      </c>
    </row>
    <row r="115" spans="2:65" s="1" customFormat="1" ht="11.25">
      <c r="B115" s="33"/>
      <c r="D115" s="146" t="s">
        <v>226</v>
      </c>
      <c r="F115" s="147" t="s">
        <v>1085</v>
      </c>
      <c r="I115" s="148"/>
      <c r="L115" s="33"/>
      <c r="M115" s="149"/>
      <c r="T115" s="54"/>
      <c r="AT115" s="18" t="s">
        <v>226</v>
      </c>
      <c r="AU115" s="18" t="s">
        <v>85</v>
      </c>
    </row>
    <row r="116" spans="2:65" s="1" customFormat="1" ht="16.5" customHeight="1">
      <c r="B116" s="33"/>
      <c r="C116" s="133" t="s">
        <v>361</v>
      </c>
      <c r="D116" s="133" t="s">
        <v>220</v>
      </c>
      <c r="E116" s="134" t="s">
        <v>1086</v>
      </c>
      <c r="F116" s="135" t="s">
        <v>1087</v>
      </c>
      <c r="G116" s="136" t="s">
        <v>426</v>
      </c>
      <c r="H116" s="137">
        <v>1</v>
      </c>
      <c r="I116" s="138"/>
      <c r="J116" s="139">
        <f>ROUND(I116*H116,2)</f>
        <v>0</v>
      </c>
      <c r="K116" s="135" t="s">
        <v>19</v>
      </c>
      <c r="L116" s="33"/>
      <c r="M116" s="140" t="s">
        <v>19</v>
      </c>
      <c r="N116" s="141" t="s">
        <v>46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950</v>
      </c>
      <c r="AT116" s="144" t="s">
        <v>220</v>
      </c>
      <c r="AU116" s="144" t="s">
        <v>85</v>
      </c>
      <c r="AY116" s="18" t="s">
        <v>218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8" t="s">
        <v>83</v>
      </c>
      <c r="BK116" s="145">
        <f>ROUND(I116*H116,2)</f>
        <v>0</v>
      </c>
      <c r="BL116" s="18" t="s">
        <v>950</v>
      </c>
      <c r="BM116" s="144" t="s">
        <v>1088</v>
      </c>
    </row>
    <row r="117" spans="2:65" s="1" customFormat="1" ht="11.25">
      <c r="B117" s="33"/>
      <c r="D117" s="146" t="s">
        <v>226</v>
      </c>
      <c r="F117" s="147" t="s">
        <v>1087</v>
      </c>
      <c r="I117" s="148"/>
      <c r="L117" s="33"/>
      <c r="M117" s="149"/>
      <c r="T117" s="54"/>
      <c r="AT117" s="18" t="s">
        <v>226</v>
      </c>
      <c r="AU117" s="18" t="s">
        <v>85</v>
      </c>
    </row>
    <row r="118" spans="2:65" s="1" customFormat="1" ht="16.5" customHeight="1">
      <c r="B118" s="33"/>
      <c r="C118" s="133" t="s">
        <v>8</v>
      </c>
      <c r="D118" s="133" t="s">
        <v>220</v>
      </c>
      <c r="E118" s="134" t="s">
        <v>1089</v>
      </c>
      <c r="F118" s="135" t="s">
        <v>1090</v>
      </c>
      <c r="G118" s="136" t="s">
        <v>426</v>
      </c>
      <c r="H118" s="137">
        <v>1</v>
      </c>
      <c r="I118" s="138"/>
      <c r="J118" s="139">
        <f>ROUND(I118*H118,2)</f>
        <v>0</v>
      </c>
      <c r="K118" s="135" t="s">
        <v>19</v>
      </c>
      <c r="L118" s="33"/>
      <c r="M118" s="140" t="s">
        <v>19</v>
      </c>
      <c r="N118" s="141" t="s">
        <v>46</v>
      </c>
      <c r="P118" s="142">
        <f>O118*H118</f>
        <v>0</v>
      </c>
      <c r="Q118" s="142">
        <v>0</v>
      </c>
      <c r="R118" s="142">
        <f>Q118*H118</f>
        <v>0</v>
      </c>
      <c r="S118" s="142">
        <v>0</v>
      </c>
      <c r="T118" s="143">
        <f>S118*H118</f>
        <v>0</v>
      </c>
      <c r="AR118" s="144" t="s">
        <v>950</v>
      </c>
      <c r="AT118" s="144" t="s">
        <v>220</v>
      </c>
      <c r="AU118" s="144" t="s">
        <v>85</v>
      </c>
      <c r="AY118" s="18" t="s">
        <v>218</v>
      </c>
      <c r="BE118" s="145">
        <f>IF(N118="základní",J118,0)</f>
        <v>0</v>
      </c>
      <c r="BF118" s="145">
        <f>IF(N118="snížená",J118,0)</f>
        <v>0</v>
      </c>
      <c r="BG118" s="145">
        <f>IF(N118="zákl. přenesená",J118,0)</f>
        <v>0</v>
      </c>
      <c r="BH118" s="145">
        <f>IF(N118="sníž. přenesená",J118,0)</f>
        <v>0</v>
      </c>
      <c r="BI118" s="145">
        <f>IF(N118="nulová",J118,0)</f>
        <v>0</v>
      </c>
      <c r="BJ118" s="18" t="s">
        <v>83</v>
      </c>
      <c r="BK118" s="145">
        <f>ROUND(I118*H118,2)</f>
        <v>0</v>
      </c>
      <c r="BL118" s="18" t="s">
        <v>950</v>
      </c>
      <c r="BM118" s="144" t="s">
        <v>1091</v>
      </c>
    </row>
    <row r="119" spans="2:65" s="1" customFormat="1" ht="11.25">
      <c r="B119" s="33"/>
      <c r="D119" s="146" t="s">
        <v>226</v>
      </c>
      <c r="F119" s="147" t="s">
        <v>1090</v>
      </c>
      <c r="I119" s="148"/>
      <c r="L119" s="33"/>
      <c r="M119" s="198"/>
      <c r="N119" s="199"/>
      <c r="O119" s="199"/>
      <c r="P119" s="199"/>
      <c r="Q119" s="199"/>
      <c r="R119" s="199"/>
      <c r="S119" s="199"/>
      <c r="T119" s="200"/>
      <c r="AT119" s="18" t="s">
        <v>226</v>
      </c>
      <c r="AU119" s="18" t="s">
        <v>85</v>
      </c>
    </row>
    <row r="120" spans="2:65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33"/>
    </row>
  </sheetData>
  <sheetProtection algorithmName="SHA-512" hashValue="68a46wui4DBzW25oqWXNSK/sgSOM4tRmeOtuxvKYhG73StoJC8MOeKpj+SYk57Ir1+sEn+2TZ7i4M4ImhFXL8w==" saltValue="kMjmUxjyQsLy2YNr5NrnyizWpuopZTCPXjecXyUZ/Rg54NCcbE+XxhQC/lMEiCr9fWx2IXN6dZatFsWNL69YmA==" spinCount="100000" sheet="1" objects="1" scenarios="1" formatColumns="0" formatRows="0" autoFilter="0"/>
  <autoFilter ref="C86:K119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52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104</v>
      </c>
      <c r="AZ2" s="91" t="s">
        <v>1092</v>
      </c>
      <c r="BA2" s="91" t="s">
        <v>1093</v>
      </c>
      <c r="BB2" s="91" t="s">
        <v>151</v>
      </c>
      <c r="BC2" s="91" t="s">
        <v>1094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1095</v>
      </c>
      <c r="BA3" s="91" t="s">
        <v>1096</v>
      </c>
      <c r="BB3" s="91" t="s">
        <v>151</v>
      </c>
      <c r="BC3" s="91" t="s">
        <v>1097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1098</v>
      </c>
      <c r="BA4" s="91" t="s">
        <v>1096</v>
      </c>
      <c r="BB4" s="91" t="s">
        <v>151</v>
      </c>
      <c r="BC4" s="91" t="s">
        <v>1099</v>
      </c>
      <c r="BD4" s="91" t="s">
        <v>85</v>
      </c>
    </row>
    <row r="5" spans="2:56" ht="6.95" customHeight="1">
      <c r="B5" s="21"/>
      <c r="L5" s="21"/>
      <c r="AZ5" s="91" t="s">
        <v>1100</v>
      </c>
      <c r="BA5" s="91" t="s">
        <v>1101</v>
      </c>
      <c r="BB5" s="91" t="s">
        <v>151</v>
      </c>
      <c r="BC5" s="91" t="s">
        <v>1102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1103</v>
      </c>
      <c r="BA6" s="91" t="s">
        <v>1104</v>
      </c>
      <c r="BB6" s="91" t="s">
        <v>151</v>
      </c>
      <c r="BC6" s="91" t="s">
        <v>1105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1106</v>
      </c>
      <c r="BA7" s="91" t="s">
        <v>1107</v>
      </c>
      <c r="BB7" s="91" t="s">
        <v>147</v>
      </c>
      <c r="BC7" s="91" t="s">
        <v>1108</v>
      </c>
      <c r="BD7" s="91" t="s">
        <v>85</v>
      </c>
    </row>
    <row r="8" spans="2:56" ht="12" customHeight="1">
      <c r="B8" s="21"/>
      <c r="D8" s="28" t="s">
        <v>166</v>
      </c>
      <c r="L8" s="21"/>
      <c r="AZ8" s="91" t="s">
        <v>1109</v>
      </c>
      <c r="BA8" s="91" t="s">
        <v>1110</v>
      </c>
      <c r="BB8" s="91" t="s">
        <v>151</v>
      </c>
      <c r="BC8" s="91" t="s">
        <v>1111</v>
      </c>
      <c r="BD8" s="91" t="s">
        <v>85</v>
      </c>
    </row>
    <row r="9" spans="2:56" s="1" customFormat="1" ht="16.5" customHeight="1">
      <c r="B9" s="33"/>
      <c r="E9" s="336" t="s">
        <v>878</v>
      </c>
      <c r="F9" s="338"/>
      <c r="G9" s="338"/>
      <c r="H9" s="338"/>
      <c r="L9" s="33"/>
      <c r="AZ9" s="91" t="s">
        <v>1112</v>
      </c>
      <c r="BA9" s="91" t="s">
        <v>1112</v>
      </c>
      <c r="BB9" s="91" t="s">
        <v>147</v>
      </c>
      <c r="BC9" s="91" t="s">
        <v>1113</v>
      </c>
      <c r="BD9" s="91" t="s">
        <v>85</v>
      </c>
    </row>
    <row r="10" spans="2:56" s="1" customFormat="1" ht="12" customHeight="1">
      <c r="B10" s="33"/>
      <c r="D10" s="28" t="s">
        <v>879</v>
      </c>
      <c r="L10" s="33"/>
      <c r="AZ10" s="91" t="s">
        <v>1114</v>
      </c>
      <c r="BA10" s="91" t="s">
        <v>1115</v>
      </c>
      <c r="BB10" s="91" t="s">
        <v>147</v>
      </c>
      <c r="BC10" s="91" t="s">
        <v>1116</v>
      </c>
      <c r="BD10" s="91" t="s">
        <v>85</v>
      </c>
    </row>
    <row r="11" spans="2:56" s="1" customFormat="1" ht="16.5" customHeight="1">
      <c r="B11" s="33"/>
      <c r="E11" s="299" t="s">
        <v>1117</v>
      </c>
      <c r="F11" s="338"/>
      <c r="G11" s="338"/>
      <c r="H11" s="338"/>
      <c r="L11" s="33"/>
      <c r="AZ11" s="91" t="s">
        <v>1118</v>
      </c>
      <c r="BA11" s="91" t="s">
        <v>1119</v>
      </c>
      <c r="BB11" s="91" t="s">
        <v>157</v>
      </c>
      <c r="BC11" s="91" t="s">
        <v>1120</v>
      </c>
      <c r="BD11" s="91" t="s">
        <v>85</v>
      </c>
    </row>
    <row r="12" spans="2:56" s="1" customFormat="1" ht="11.25">
      <c r="B12" s="33"/>
      <c r="L12" s="33"/>
      <c r="AZ12" s="91" t="s">
        <v>1121</v>
      </c>
      <c r="BA12" s="91" t="s">
        <v>1122</v>
      </c>
      <c r="BB12" s="91" t="s">
        <v>147</v>
      </c>
      <c r="BC12" s="91" t="s">
        <v>1123</v>
      </c>
      <c r="BD12" s="91" t="s">
        <v>85</v>
      </c>
    </row>
    <row r="13" spans="2:5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>
        <f>'Rekapitulace stavby'!AN8</f>
        <v>45461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24</v>
      </c>
      <c r="I16" s="28" t="s">
        <v>25</v>
      </c>
      <c r="J16" s="26" t="s">
        <v>26</v>
      </c>
      <c r="L16" s="33"/>
    </row>
    <row r="17" spans="2:12" s="1" customFormat="1" ht="18" customHeight="1">
      <c r="B17" s="33"/>
      <c r="E17" s="26" t="s">
        <v>27</v>
      </c>
      <c r="I17" s="28" t="s">
        <v>28</v>
      </c>
      <c r="J17" s="26" t="s">
        <v>29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25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9" t="str">
        <f>'Rekapitulace stavby'!E14</f>
        <v>Vyplň údaj</v>
      </c>
      <c r="F20" s="305"/>
      <c r="G20" s="305"/>
      <c r="H20" s="305"/>
      <c r="I20" s="28" t="s">
        <v>28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25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28</v>
      </c>
      <c r="J23" s="26" t="s">
        <v>35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37</v>
      </c>
      <c r="I25" s="28" t="s">
        <v>25</v>
      </c>
      <c r="J25" s="26" t="s">
        <v>19</v>
      </c>
      <c r="L25" s="33"/>
    </row>
    <row r="26" spans="2:12" s="1" customFormat="1" ht="18" customHeight="1">
      <c r="B26" s="33"/>
      <c r="E26" s="26" t="s">
        <v>38</v>
      </c>
      <c r="I26" s="28" t="s">
        <v>28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39</v>
      </c>
      <c r="L28" s="33"/>
    </row>
    <row r="29" spans="2:12" s="7" customFormat="1" ht="16.5" customHeight="1">
      <c r="B29" s="93"/>
      <c r="E29" s="310" t="s">
        <v>19</v>
      </c>
      <c r="F29" s="310"/>
      <c r="G29" s="310"/>
      <c r="H29" s="31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41</v>
      </c>
      <c r="J32" s="64">
        <f>ROUND(J94,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>
      <c r="B35" s="33"/>
      <c r="D35" s="53" t="s">
        <v>45</v>
      </c>
      <c r="E35" s="28" t="s">
        <v>46</v>
      </c>
      <c r="F35" s="84">
        <f>ROUND((SUM(BE94:BE521)),  2)</f>
        <v>0</v>
      </c>
      <c r="I35" s="95">
        <v>0.21</v>
      </c>
      <c r="J35" s="84">
        <f>ROUND(((SUM(BE94:BE521))*I35),  2)</f>
        <v>0</v>
      </c>
      <c r="L35" s="33"/>
    </row>
    <row r="36" spans="2:12" s="1" customFormat="1" ht="14.45" customHeight="1">
      <c r="B36" s="33"/>
      <c r="E36" s="28" t="s">
        <v>47</v>
      </c>
      <c r="F36" s="84">
        <f>ROUND((SUM(BF94:BF521)),  2)</f>
        <v>0</v>
      </c>
      <c r="I36" s="95">
        <v>0.15</v>
      </c>
      <c r="J36" s="84">
        <f>ROUND(((SUM(BF94:BF521))*I36),  2)</f>
        <v>0</v>
      </c>
      <c r="L36" s="33"/>
    </row>
    <row r="37" spans="2:12" s="1" customFormat="1" ht="14.45" hidden="1" customHeight="1">
      <c r="B37" s="33"/>
      <c r="E37" s="28" t="s">
        <v>48</v>
      </c>
      <c r="F37" s="84">
        <f>ROUND((SUM(BG94:BG521)),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49</v>
      </c>
      <c r="F38" s="84">
        <f>ROUND((SUM(BH94:BH521)),  2)</f>
        <v>0</v>
      </c>
      <c r="I38" s="95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50</v>
      </c>
      <c r="F39" s="84">
        <f>ROUND((SUM(BI94:BI521)),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51</v>
      </c>
      <c r="E41" s="55"/>
      <c r="F41" s="55"/>
      <c r="G41" s="98" t="s">
        <v>52</v>
      </c>
      <c r="H41" s="99" t="s">
        <v>53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191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6" t="str">
        <f>E7</f>
        <v>MVE jez Rajhrad vč. rekonstrukce jezu a rybího přechodu</v>
      </c>
      <c r="F50" s="337"/>
      <c r="G50" s="337"/>
      <c r="H50" s="337"/>
      <c r="L50" s="33"/>
    </row>
    <row r="51" spans="2:47" ht="12" customHeight="1">
      <c r="B51" s="21"/>
      <c r="C51" s="28" t="s">
        <v>166</v>
      </c>
      <c r="L51" s="21"/>
    </row>
    <row r="52" spans="2:47" s="1" customFormat="1" ht="16.5" customHeight="1">
      <c r="B52" s="33"/>
      <c r="E52" s="336" t="s">
        <v>878</v>
      </c>
      <c r="F52" s="338"/>
      <c r="G52" s="338"/>
      <c r="H52" s="338"/>
      <c r="L52" s="33"/>
    </row>
    <row r="53" spans="2:47" s="1" customFormat="1" ht="12" customHeight="1">
      <c r="B53" s="33"/>
      <c r="C53" s="28" t="s">
        <v>879</v>
      </c>
      <c r="L53" s="33"/>
    </row>
    <row r="54" spans="2:47" s="1" customFormat="1" ht="16.5" customHeight="1">
      <c r="B54" s="33"/>
      <c r="E54" s="299" t="str">
        <f>E11</f>
        <v>SO 01 - Vtokový objekt</v>
      </c>
      <c r="F54" s="338"/>
      <c r="G54" s="338"/>
      <c r="H54" s="338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Svratka, říční km 29,430 – jez </v>
      </c>
      <c r="I56" s="28" t="s">
        <v>23</v>
      </c>
      <c r="J56" s="50">
        <f>IF(J14="","",J14)</f>
        <v>45461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24</v>
      </c>
      <c r="F58" s="26" t="str">
        <f>E17</f>
        <v>Povodí Moravy, státní podnik</v>
      </c>
      <c r="I58" s="28" t="s">
        <v>32</v>
      </c>
      <c r="J58" s="31" t="str">
        <f>E23</f>
        <v>AQUATIS a. s.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37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192</v>
      </c>
      <c r="D61" s="96"/>
      <c r="E61" s="96"/>
      <c r="F61" s="96"/>
      <c r="G61" s="96"/>
      <c r="H61" s="96"/>
      <c r="I61" s="96"/>
      <c r="J61" s="103" t="s">
        <v>193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73</v>
      </c>
      <c r="J63" s="64">
        <f>J94</f>
        <v>0</v>
      </c>
      <c r="L63" s="33"/>
      <c r="AU63" s="18" t="s">
        <v>194</v>
      </c>
    </row>
    <row r="64" spans="2:47" s="8" customFormat="1" ht="24.95" customHeight="1">
      <c r="B64" s="105"/>
      <c r="D64" s="106" t="s">
        <v>195</v>
      </c>
      <c r="E64" s="107"/>
      <c r="F64" s="107"/>
      <c r="G64" s="107"/>
      <c r="H64" s="107"/>
      <c r="I64" s="107"/>
      <c r="J64" s="108">
        <f>J95</f>
        <v>0</v>
      </c>
      <c r="L64" s="105"/>
    </row>
    <row r="65" spans="2:12" s="9" customFormat="1" ht="19.899999999999999" customHeight="1">
      <c r="B65" s="109"/>
      <c r="D65" s="110" t="s">
        <v>1124</v>
      </c>
      <c r="E65" s="111"/>
      <c r="F65" s="111"/>
      <c r="G65" s="111"/>
      <c r="H65" s="111"/>
      <c r="I65" s="111"/>
      <c r="J65" s="112">
        <f>J96</f>
        <v>0</v>
      </c>
      <c r="L65" s="109"/>
    </row>
    <row r="66" spans="2:12" s="9" customFormat="1" ht="19.899999999999999" customHeight="1">
      <c r="B66" s="109"/>
      <c r="D66" s="110" t="s">
        <v>1125</v>
      </c>
      <c r="E66" s="111"/>
      <c r="F66" s="111"/>
      <c r="G66" s="111"/>
      <c r="H66" s="111"/>
      <c r="I66" s="111"/>
      <c r="J66" s="112">
        <f>J240</f>
        <v>0</v>
      </c>
      <c r="L66" s="109"/>
    </row>
    <row r="67" spans="2:12" s="9" customFormat="1" ht="19.899999999999999" customHeight="1">
      <c r="B67" s="109"/>
      <c r="D67" s="110" t="s">
        <v>198</v>
      </c>
      <c r="E67" s="111"/>
      <c r="F67" s="111"/>
      <c r="G67" s="111"/>
      <c r="H67" s="111"/>
      <c r="I67" s="111"/>
      <c r="J67" s="112">
        <f>J319</f>
        <v>0</v>
      </c>
      <c r="L67" s="109"/>
    </row>
    <row r="68" spans="2:12" s="9" customFormat="1" ht="19.899999999999999" customHeight="1">
      <c r="B68" s="109"/>
      <c r="D68" s="110" t="s">
        <v>200</v>
      </c>
      <c r="E68" s="111"/>
      <c r="F68" s="111"/>
      <c r="G68" s="111"/>
      <c r="H68" s="111"/>
      <c r="I68" s="111"/>
      <c r="J68" s="112">
        <f>J443</f>
        <v>0</v>
      </c>
      <c r="L68" s="109"/>
    </row>
    <row r="69" spans="2:12" s="8" customFormat="1" ht="24.95" customHeight="1">
      <c r="B69" s="105"/>
      <c r="D69" s="106" t="s">
        <v>201</v>
      </c>
      <c r="E69" s="107"/>
      <c r="F69" s="107"/>
      <c r="G69" s="107"/>
      <c r="H69" s="107"/>
      <c r="I69" s="107"/>
      <c r="J69" s="108">
        <f>J447</f>
        <v>0</v>
      </c>
      <c r="L69" s="105"/>
    </row>
    <row r="70" spans="2:12" s="9" customFormat="1" ht="19.899999999999999" customHeight="1">
      <c r="B70" s="109"/>
      <c r="D70" s="110" t="s">
        <v>1126</v>
      </c>
      <c r="E70" s="111"/>
      <c r="F70" s="111"/>
      <c r="G70" s="111"/>
      <c r="H70" s="111"/>
      <c r="I70" s="111"/>
      <c r="J70" s="112">
        <f>J448</f>
        <v>0</v>
      </c>
      <c r="L70" s="109"/>
    </row>
    <row r="71" spans="2:12" s="9" customFormat="1" ht="19.899999999999999" customHeight="1">
      <c r="B71" s="109"/>
      <c r="D71" s="110" t="s">
        <v>202</v>
      </c>
      <c r="E71" s="111"/>
      <c r="F71" s="111"/>
      <c r="G71" s="111"/>
      <c r="H71" s="111"/>
      <c r="I71" s="111"/>
      <c r="J71" s="112">
        <f>J478</f>
        <v>0</v>
      </c>
      <c r="L71" s="109"/>
    </row>
    <row r="72" spans="2:12" s="8" customFormat="1" ht="24.95" customHeight="1">
      <c r="B72" s="105"/>
      <c r="D72" s="106" t="s">
        <v>1127</v>
      </c>
      <c r="E72" s="107"/>
      <c r="F72" s="107"/>
      <c r="G72" s="107"/>
      <c r="H72" s="107"/>
      <c r="I72" s="107"/>
      <c r="J72" s="108">
        <f>J511</f>
        <v>0</v>
      </c>
      <c r="L72" s="105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2" t="s">
        <v>203</v>
      </c>
      <c r="L79" s="33"/>
    </row>
    <row r="80" spans="2:12" s="1" customFormat="1" ht="6.95" customHeight="1">
      <c r="B80" s="33"/>
      <c r="L80" s="33"/>
    </row>
    <row r="81" spans="2:63" s="1" customFormat="1" ht="12" customHeight="1">
      <c r="B81" s="33"/>
      <c r="C81" s="28" t="s">
        <v>16</v>
      </c>
      <c r="L81" s="33"/>
    </row>
    <row r="82" spans="2:63" s="1" customFormat="1" ht="16.5" customHeight="1">
      <c r="B82" s="33"/>
      <c r="E82" s="336" t="str">
        <f>E7</f>
        <v>MVE jez Rajhrad vč. rekonstrukce jezu a rybího přechodu</v>
      </c>
      <c r="F82" s="337"/>
      <c r="G82" s="337"/>
      <c r="H82" s="337"/>
      <c r="L82" s="33"/>
    </row>
    <row r="83" spans="2:63" ht="12" customHeight="1">
      <c r="B83" s="21"/>
      <c r="C83" s="28" t="s">
        <v>166</v>
      </c>
      <c r="L83" s="21"/>
    </row>
    <row r="84" spans="2:63" s="1" customFormat="1" ht="16.5" customHeight="1">
      <c r="B84" s="33"/>
      <c r="E84" s="336" t="s">
        <v>878</v>
      </c>
      <c r="F84" s="338"/>
      <c r="G84" s="338"/>
      <c r="H84" s="338"/>
      <c r="L84" s="33"/>
    </row>
    <row r="85" spans="2:63" s="1" customFormat="1" ht="12" customHeight="1">
      <c r="B85" s="33"/>
      <c r="C85" s="28" t="s">
        <v>879</v>
      </c>
      <c r="L85" s="33"/>
    </row>
    <row r="86" spans="2:63" s="1" customFormat="1" ht="16.5" customHeight="1">
      <c r="B86" s="33"/>
      <c r="E86" s="299" t="str">
        <f>E11</f>
        <v>SO 01 - Vtokový objekt</v>
      </c>
      <c r="F86" s="338"/>
      <c r="G86" s="338"/>
      <c r="H86" s="338"/>
      <c r="L86" s="33"/>
    </row>
    <row r="87" spans="2:63" s="1" customFormat="1" ht="6.95" customHeight="1">
      <c r="B87" s="33"/>
      <c r="L87" s="33"/>
    </row>
    <row r="88" spans="2:63" s="1" customFormat="1" ht="12" customHeight="1">
      <c r="B88" s="33"/>
      <c r="C88" s="28" t="s">
        <v>21</v>
      </c>
      <c r="F88" s="26" t="str">
        <f>F14</f>
        <v xml:space="preserve">Svratka, říční km 29,430 – jez </v>
      </c>
      <c r="I88" s="28" t="s">
        <v>23</v>
      </c>
      <c r="J88" s="50">
        <f>IF(J14="","",J14)</f>
        <v>45461</v>
      </c>
      <c r="L88" s="33"/>
    </row>
    <row r="89" spans="2:63" s="1" customFormat="1" ht="6.95" customHeight="1">
      <c r="B89" s="33"/>
      <c r="L89" s="33"/>
    </row>
    <row r="90" spans="2:63" s="1" customFormat="1" ht="15.2" customHeight="1">
      <c r="B90" s="33"/>
      <c r="C90" s="28" t="s">
        <v>24</v>
      </c>
      <c r="F90" s="26" t="str">
        <f>E17</f>
        <v>Povodí Moravy, státní podnik</v>
      </c>
      <c r="I90" s="28" t="s">
        <v>32</v>
      </c>
      <c r="J90" s="31" t="str">
        <f>E23</f>
        <v>AQUATIS a. s.</v>
      </c>
      <c r="L90" s="33"/>
    </row>
    <row r="91" spans="2:63" s="1" customFormat="1" ht="15.2" customHeight="1">
      <c r="B91" s="33"/>
      <c r="C91" s="28" t="s">
        <v>30</v>
      </c>
      <c r="F91" s="26" t="str">
        <f>IF(E20="","",E20)</f>
        <v>Vyplň údaj</v>
      </c>
      <c r="I91" s="28" t="s">
        <v>37</v>
      </c>
      <c r="J91" s="31" t="str">
        <f>E26</f>
        <v>Bc. Aneta Patková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3"/>
      <c r="C93" s="114" t="s">
        <v>204</v>
      </c>
      <c r="D93" s="115" t="s">
        <v>60</v>
      </c>
      <c r="E93" s="115" t="s">
        <v>56</v>
      </c>
      <c r="F93" s="115" t="s">
        <v>57</v>
      </c>
      <c r="G93" s="115" t="s">
        <v>205</v>
      </c>
      <c r="H93" s="115" t="s">
        <v>206</v>
      </c>
      <c r="I93" s="115" t="s">
        <v>207</v>
      </c>
      <c r="J93" s="115" t="s">
        <v>193</v>
      </c>
      <c r="K93" s="116" t="s">
        <v>208</v>
      </c>
      <c r="L93" s="113"/>
      <c r="M93" s="57" t="s">
        <v>19</v>
      </c>
      <c r="N93" s="58" t="s">
        <v>45</v>
      </c>
      <c r="O93" s="58" t="s">
        <v>209</v>
      </c>
      <c r="P93" s="58" t="s">
        <v>210</v>
      </c>
      <c r="Q93" s="58" t="s">
        <v>211</v>
      </c>
      <c r="R93" s="58" t="s">
        <v>212</v>
      </c>
      <c r="S93" s="58" t="s">
        <v>213</v>
      </c>
      <c r="T93" s="59" t="s">
        <v>214</v>
      </c>
    </row>
    <row r="94" spans="2:63" s="1" customFormat="1" ht="22.9" customHeight="1">
      <c r="B94" s="33"/>
      <c r="C94" s="62" t="s">
        <v>215</v>
      </c>
      <c r="J94" s="117">
        <f>BK94</f>
        <v>0</v>
      </c>
      <c r="L94" s="33"/>
      <c r="M94" s="60"/>
      <c r="N94" s="51"/>
      <c r="O94" s="51"/>
      <c r="P94" s="118">
        <f>P95+P447+P511</f>
        <v>0</v>
      </c>
      <c r="Q94" s="51"/>
      <c r="R94" s="118">
        <f>R95+R447+R511</f>
        <v>547.71526964891495</v>
      </c>
      <c r="S94" s="51"/>
      <c r="T94" s="119">
        <f>T95+T447+T511</f>
        <v>0</v>
      </c>
      <c r="AT94" s="18" t="s">
        <v>74</v>
      </c>
      <c r="AU94" s="18" t="s">
        <v>194</v>
      </c>
      <c r="BK94" s="120">
        <f>BK95+BK447+BK511</f>
        <v>0</v>
      </c>
    </row>
    <row r="95" spans="2:63" s="11" customFormat="1" ht="25.9" customHeight="1">
      <c r="B95" s="121"/>
      <c r="D95" s="122" t="s">
        <v>74</v>
      </c>
      <c r="E95" s="123" t="s">
        <v>216</v>
      </c>
      <c r="F95" s="123" t="s">
        <v>217</v>
      </c>
      <c r="I95" s="124"/>
      <c r="J95" s="125">
        <f>BK95</f>
        <v>0</v>
      </c>
      <c r="L95" s="121"/>
      <c r="M95" s="126"/>
      <c r="P95" s="127">
        <f>P96+P240+P319+P443</f>
        <v>0</v>
      </c>
      <c r="R95" s="127">
        <f>R96+R240+R319+R443</f>
        <v>546.52070064891495</v>
      </c>
      <c r="T95" s="128">
        <f>T96+T240+T319+T443</f>
        <v>0</v>
      </c>
      <c r="AR95" s="122" t="s">
        <v>83</v>
      </c>
      <c r="AT95" s="129" t="s">
        <v>74</v>
      </c>
      <c r="AU95" s="129" t="s">
        <v>75</v>
      </c>
      <c r="AY95" s="122" t="s">
        <v>218</v>
      </c>
      <c r="BK95" s="130">
        <f>BK96+BK240+BK319+BK443</f>
        <v>0</v>
      </c>
    </row>
    <row r="96" spans="2:63" s="11" customFormat="1" ht="22.9" customHeight="1">
      <c r="B96" s="121"/>
      <c r="D96" s="122" t="s">
        <v>74</v>
      </c>
      <c r="E96" s="131" t="s">
        <v>110</v>
      </c>
      <c r="F96" s="131" t="s">
        <v>1128</v>
      </c>
      <c r="I96" s="124"/>
      <c r="J96" s="132">
        <f>BK96</f>
        <v>0</v>
      </c>
      <c r="L96" s="121"/>
      <c r="M96" s="126"/>
      <c r="P96" s="127">
        <f>SUM(P97:P239)</f>
        <v>0</v>
      </c>
      <c r="R96" s="127">
        <f>SUM(R97:R239)</f>
        <v>530.66775993999988</v>
      </c>
      <c r="T96" s="128">
        <f>SUM(T97:T239)</f>
        <v>0</v>
      </c>
      <c r="AR96" s="122" t="s">
        <v>83</v>
      </c>
      <c r="AT96" s="129" t="s">
        <v>74</v>
      </c>
      <c r="AU96" s="129" t="s">
        <v>83</v>
      </c>
      <c r="AY96" s="122" t="s">
        <v>218</v>
      </c>
      <c r="BK96" s="130">
        <f>SUM(BK97:BK239)</f>
        <v>0</v>
      </c>
    </row>
    <row r="97" spans="2:65" s="1" customFormat="1" ht="16.5" customHeight="1">
      <c r="B97" s="33"/>
      <c r="C97" s="133" t="s">
        <v>83</v>
      </c>
      <c r="D97" s="133" t="s">
        <v>220</v>
      </c>
      <c r="E97" s="134" t="s">
        <v>1129</v>
      </c>
      <c r="F97" s="135" t="s">
        <v>1130</v>
      </c>
      <c r="G97" s="136" t="s">
        <v>147</v>
      </c>
      <c r="H97" s="137">
        <v>204.04</v>
      </c>
      <c r="I97" s="138"/>
      <c r="J97" s="139">
        <f>ROUND(I97*H97,2)</f>
        <v>0</v>
      </c>
      <c r="K97" s="135" t="s">
        <v>223</v>
      </c>
      <c r="L97" s="33"/>
      <c r="M97" s="140" t="s">
        <v>19</v>
      </c>
      <c r="N97" s="141" t="s">
        <v>46</v>
      </c>
      <c r="P97" s="142">
        <f>O97*H97</f>
        <v>0</v>
      </c>
      <c r="Q97" s="142">
        <v>2.3010199999999998</v>
      </c>
      <c r="R97" s="142">
        <f>Q97*H97</f>
        <v>469.50012079999993</v>
      </c>
      <c r="S97" s="142">
        <v>0</v>
      </c>
      <c r="T97" s="143">
        <f>S97*H97</f>
        <v>0</v>
      </c>
      <c r="AR97" s="144" t="s">
        <v>224</v>
      </c>
      <c r="AT97" s="144" t="s">
        <v>220</v>
      </c>
      <c r="AU97" s="144" t="s">
        <v>85</v>
      </c>
      <c r="AY97" s="18" t="s">
        <v>218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8" t="s">
        <v>83</v>
      </c>
      <c r="BK97" s="145">
        <f>ROUND(I97*H97,2)</f>
        <v>0</v>
      </c>
      <c r="BL97" s="18" t="s">
        <v>224</v>
      </c>
      <c r="BM97" s="144" t="s">
        <v>1131</v>
      </c>
    </row>
    <row r="98" spans="2:65" s="1" customFormat="1" ht="11.25">
      <c r="B98" s="33"/>
      <c r="D98" s="146" t="s">
        <v>226</v>
      </c>
      <c r="F98" s="147" t="s">
        <v>1132</v>
      </c>
      <c r="I98" s="148"/>
      <c r="L98" s="33"/>
      <c r="M98" s="149"/>
      <c r="T98" s="54"/>
      <c r="AT98" s="18" t="s">
        <v>226</v>
      </c>
      <c r="AU98" s="18" t="s">
        <v>85</v>
      </c>
    </row>
    <row r="99" spans="2:65" s="1" customFormat="1" ht="11.25">
      <c r="B99" s="33"/>
      <c r="D99" s="150" t="s">
        <v>228</v>
      </c>
      <c r="F99" s="151" t="s">
        <v>1133</v>
      </c>
      <c r="I99" s="148"/>
      <c r="L99" s="33"/>
      <c r="M99" s="149"/>
      <c r="T99" s="54"/>
      <c r="AT99" s="18" t="s">
        <v>228</v>
      </c>
      <c r="AU99" s="18" t="s">
        <v>85</v>
      </c>
    </row>
    <row r="100" spans="2:65" s="12" customFormat="1" ht="11.25">
      <c r="B100" s="152"/>
      <c r="D100" s="146" t="s">
        <v>230</v>
      </c>
      <c r="E100" s="153" t="s">
        <v>19</v>
      </c>
      <c r="F100" s="154" t="s">
        <v>1134</v>
      </c>
      <c r="H100" s="153" t="s">
        <v>19</v>
      </c>
      <c r="I100" s="155"/>
      <c r="L100" s="152"/>
      <c r="M100" s="156"/>
      <c r="T100" s="157"/>
      <c r="AT100" s="153" t="s">
        <v>230</v>
      </c>
      <c r="AU100" s="153" t="s">
        <v>85</v>
      </c>
      <c r="AV100" s="12" t="s">
        <v>83</v>
      </c>
      <c r="AW100" s="12" t="s">
        <v>36</v>
      </c>
      <c r="AX100" s="12" t="s">
        <v>75</v>
      </c>
      <c r="AY100" s="153" t="s">
        <v>218</v>
      </c>
    </row>
    <row r="101" spans="2:65" s="12" customFormat="1" ht="11.25">
      <c r="B101" s="152"/>
      <c r="D101" s="146" t="s">
        <v>230</v>
      </c>
      <c r="E101" s="153" t="s">
        <v>19</v>
      </c>
      <c r="F101" s="154" t="s">
        <v>1135</v>
      </c>
      <c r="H101" s="153" t="s">
        <v>19</v>
      </c>
      <c r="I101" s="155"/>
      <c r="L101" s="152"/>
      <c r="M101" s="156"/>
      <c r="T101" s="157"/>
      <c r="AT101" s="153" t="s">
        <v>230</v>
      </c>
      <c r="AU101" s="153" t="s">
        <v>85</v>
      </c>
      <c r="AV101" s="12" t="s">
        <v>83</v>
      </c>
      <c r="AW101" s="12" t="s">
        <v>36</v>
      </c>
      <c r="AX101" s="12" t="s">
        <v>75</v>
      </c>
      <c r="AY101" s="153" t="s">
        <v>218</v>
      </c>
    </row>
    <row r="102" spans="2:65" s="13" customFormat="1" ht="11.25">
      <c r="B102" s="158"/>
      <c r="D102" s="146" t="s">
        <v>230</v>
      </c>
      <c r="E102" s="159" t="s">
        <v>19</v>
      </c>
      <c r="F102" s="160" t="s">
        <v>1136</v>
      </c>
      <c r="H102" s="161">
        <v>41.47</v>
      </c>
      <c r="I102" s="162"/>
      <c r="L102" s="158"/>
      <c r="M102" s="163"/>
      <c r="T102" s="164"/>
      <c r="AT102" s="159" t="s">
        <v>230</v>
      </c>
      <c r="AU102" s="159" t="s">
        <v>85</v>
      </c>
      <c r="AV102" s="13" t="s">
        <v>85</v>
      </c>
      <c r="AW102" s="13" t="s">
        <v>36</v>
      </c>
      <c r="AX102" s="13" t="s">
        <v>75</v>
      </c>
      <c r="AY102" s="159" t="s">
        <v>218</v>
      </c>
    </row>
    <row r="103" spans="2:65" s="13" customFormat="1" ht="11.25">
      <c r="B103" s="158"/>
      <c r="D103" s="146" t="s">
        <v>230</v>
      </c>
      <c r="E103" s="159" t="s">
        <v>19</v>
      </c>
      <c r="F103" s="160" t="s">
        <v>1137</v>
      </c>
      <c r="H103" s="161">
        <v>101.97</v>
      </c>
      <c r="I103" s="162"/>
      <c r="L103" s="158"/>
      <c r="M103" s="163"/>
      <c r="T103" s="164"/>
      <c r="AT103" s="159" t="s">
        <v>230</v>
      </c>
      <c r="AU103" s="159" t="s">
        <v>85</v>
      </c>
      <c r="AV103" s="13" t="s">
        <v>85</v>
      </c>
      <c r="AW103" s="13" t="s">
        <v>36</v>
      </c>
      <c r="AX103" s="13" t="s">
        <v>75</v>
      </c>
      <c r="AY103" s="159" t="s">
        <v>218</v>
      </c>
    </row>
    <row r="104" spans="2:65" s="13" customFormat="1" ht="11.25">
      <c r="B104" s="158"/>
      <c r="D104" s="146" t="s">
        <v>230</v>
      </c>
      <c r="E104" s="159" t="s">
        <v>19</v>
      </c>
      <c r="F104" s="160" t="s">
        <v>1138</v>
      </c>
      <c r="H104" s="161">
        <v>60.6</v>
      </c>
      <c r="I104" s="162"/>
      <c r="L104" s="158"/>
      <c r="M104" s="163"/>
      <c r="T104" s="164"/>
      <c r="AT104" s="159" t="s">
        <v>230</v>
      </c>
      <c r="AU104" s="159" t="s">
        <v>85</v>
      </c>
      <c r="AV104" s="13" t="s">
        <v>85</v>
      </c>
      <c r="AW104" s="13" t="s">
        <v>36</v>
      </c>
      <c r="AX104" s="13" t="s">
        <v>75</v>
      </c>
      <c r="AY104" s="159" t="s">
        <v>218</v>
      </c>
    </row>
    <row r="105" spans="2:65" s="14" customFormat="1" ht="11.25">
      <c r="B105" s="165"/>
      <c r="D105" s="146" t="s">
        <v>230</v>
      </c>
      <c r="E105" s="166" t="s">
        <v>19</v>
      </c>
      <c r="F105" s="167" t="s">
        <v>235</v>
      </c>
      <c r="H105" s="168">
        <v>204.04</v>
      </c>
      <c r="I105" s="169"/>
      <c r="L105" s="165"/>
      <c r="M105" s="170"/>
      <c r="T105" s="171"/>
      <c r="AT105" s="166" t="s">
        <v>230</v>
      </c>
      <c r="AU105" s="166" t="s">
        <v>85</v>
      </c>
      <c r="AV105" s="14" t="s">
        <v>224</v>
      </c>
      <c r="AW105" s="14" t="s">
        <v>36</v>
      </c>
      <c r="AX105" s="14" t="s">
        <v>83</v>
      </c>
      <c r="AY105" s="166" t="s">
        <v>218</v>
      </c>
    </row>
    <row r="106" spans="2:65" s="1" customFormat="1" ht="16.5" customHeight="1">
      <c r="B106" s="33"/>
      <c r="C106" s="133" t="s">
        <v>85</v>
      </c>
      <c r="D106" s="133" t="s">
        <v>220</v>
      </c>
      <c r="E106" s="134" t="s">
        <v>1139</v>
      </c>
      <c r="F106" s="135" t="s">
        <v>1140</v>
      </c>
      <c r="G106" s="136" t="s">
        <v>147</v>
      </c>
      <c r="H106" s="137">
        <v>433.30200000000002</v>
      </c>
      <c r="I106" s="138"/>
      <c r="J106" s="139">
        <f>ROUND(I106*H106,2)</f>
        <v>0</v>
      </c>
      <c r="K106" s="135" t="s">
        <v>19</v>
      </c>
      <c r="L106" s="33"/>
      <c r="M106" s="140" t="s">
        <v>19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224</v>
      </c>
      <c r="AT106" s="144" t="s">
        <v>220</v>
      </c>
      <c r="AU106" s="144" t="s">
        <v>85</v>
      </c>
      <c r="AY106" s="18" t="s">
        <v>218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83</v>
      </c>
      <c r="BK106" s="145">
        <f>ROUND(I106*H106,2)</f>
        <v>0</v>
      </c>
      <c r="BL106" s="18" t="s">
        <v>224</v>
      </c>
      <c r="BM106" s="144" t="s">
        <v>1141</v>
      </c>
    </row>
    <row r="107" spans="2:65" s="1" customFormat="1" ht="29.25">
      <c r="B107" s="33"/>
      <c r="D107" s="146" t="s">
        <v>226</v>
      </c>
      <c r="F107" s="147" t="s">
        <v>1142</v>
      </c>
      <c r="I107" s="148"/>
      <c r="L107" s="33"/>
      <c r="M107" s="149"/>
      <c r="T107" s="54"/>
      <c r="AT107" s="18" t="s">
        <v>226</v>
      </c>
      <c r="AU107" s="18" t="s">
        <v>85</v>
      </c>
    </row>
    <row r="108" spans="2:65" s="12" customFormat="1" ht="11.25">
      <c r="B108" s="152"/>
      <c r="D108" s="146" t="s">
        <v>230</v>
      </c>
      <c r="E108" s="153" t="s">
        <v>19</v>
      </c>
      <c r="F108" s="154" t="s">
        <v>1143</v>
      </c>
      <c r="H108" s="153" t="s">
        <v>19</v>
      </c>
      <c r="I108" s="155"/>
      <c r="L108" s="152"/>
      <c r="M108" s="156"/>
      <c r="T108" s="157"/>
      <c r="AT108" s="153" t="s">
        <v>230</v>
      </c>
      <c r="AU108" s="153" t="s">
        <v>85</v>
      </c>
      <c r="AV108" s="12" t="s">
        <v>83</v>
      </c>
      <c r="AW108" s="12" t="s">
        <v>36</v>
      </c>
      <c r="AX108" s="12" t="s">
        <v>75</v>
      </c>
      <c r="AY108" s="153" t="s">
        <v>218</v>
      </c>
    </row>
    <row r="109" spans="2:65" s="13" customFormat="1" ht="11.25">
      <c r="B109" s="158"/>
      <c r="D109" s="146" t="s">
        <v>230</v>
      </c>
      <c r="E109" s="159" t="s">
        <v>19</v>
      </c>
      <c r="F109" s="160" t="s">
        <v>1144</v>
      </c>
      <c r="H109" s="161">
        <v>21.93</v>
      </c>
      <c r="I109" s="162"/>
      <c r="L109" s="158"/>
      <c r="M109" s="163"/>
      <c r="T109" s="164"/>
      <c r="AT109" s="159" t="s">
        <v>230</v>
      </c>
      <c r="AU109" s="159" t="s">
        <v>85</v>
      </c>
      <c r="AV109" s="13" t="s">
        <v>85</v>
      </c>
      <c r="AW109" s="13" t="s">
        <v>36</v>
      </c>
      <c r="AX109" s="13" t="s">
        <v>75</v>
      </c>
      <c r="AY109" s="159" t="s">
        <v>218</v>
      </c>
    </row>
    <row r="110" spans="2:65" s="12" customFormat="1" ht="11.25">
      <c r="B110" s="152"/>
      <c r="D110" s="146" t="s">
        <v>230</v>
      </c>
      <c r="E110" s="153" t="s">
        <v>19</v>
      </c>
      <c r="F110" s="154" t="s">
        <v>1145</v>
      </c>
      <c r="H110" s="153" t="s">
        <v>19</v>
      </c>
      <c r="I110" s="155"/>
      <c r="L110" s="152"/>
      <c r="M110" s="156"/>
      <c r="T110" s="157"/>
      <c r="AT110" s="153" t="s">
        <v>230</v>
      </c>
      <c r="AU110" s="153" t="s">
        <v>85</v>
      </c>
      <c r="AV110" s="12" t="s">
        <v>83</v>
      </c>
      <c r="AW110" s="12" t="s">
        <v>36</v>
      </c>
      <c r="AX110" s="12" t="s">
        <v>75</v>
      </c>
      <c r="AY110" s="153" t="s">
        <v>218</v>
      </c>
    </row>
    <row r="111" spans="2:65" s="13" customFormat="1" ht="11.25">
      <c r="B111" s="158"/>
      <c r="D111" s="146" t="s">
        <v>230</v>
      </c>
      <c r="E111" s="159" t="s">
        <v>19</v>
      </c>
      <c r="F111" s="160" t="s">
        <v>1146</v>
      </c>
      <c r="H111" s="161">
        <v>60.3</v>
      </c>
      <c r="I111" s="162"/>
      <c r="L111" s="158"/>
      <c r="M111" s="163"/>
      <c r="T111" s="164"/>
      <c r="AT111" s="159" t="s">
        <v>230</v>
      </c>
      <c r="AU111" s="159" t="s">
        <v>85</v>
      </c>
      <c r="AV111" s="13" t="s">
        <v>85</v>
      </c>
      <c r="AW111" s="13" t="s">
        <v>36</v>
      </c>
      <c r="AX111" s="13" t="s">
        <v>75</v>
      </c>
      <c r="AY111" s="159" t="s">
        <v>218</v>
      </c>
    </row>
    <row r="112" spans="2:65" s="13" customFormat="1" ht="11.25">
      <c r="B112" s="158"/>
      <c r="D112" s="146" t="s">
        <v>230</v>
      </c>
      <c r="E112" s="159" t="s">
        <v>19</v>
      </c>
      <c r="F112" s="160" t="s">
        <v>1147</v>
      </c>
      <c r="H112" s="161">
        <v>29.4</v>
      </c>
      <c r="I112" s="162"/>
      <c r="L112" s="158"/>
      <c r="M112" s="163"/>
      <c r="T112" s="164"/>
      <c r="AT112" s="159" t="s">
        <v>230</v>
      </c>
      <c r="AU112" s="159" t="s">
        <v>85</v>
      </c>
      <c r="AV112" s="13" t="s">
        <v>85</v>
      </c>
      <c r="AW112" s="13" t="s">
        <v>36</v>
      </c>
      <c r="AX112" s="13" t="s">
        <v>75</v>
      </c>
      <c r="AY112" s="159" t="s">
        <v>218</v>
      </c>
    </row>
    <row r="113" spans="2:65" s="13" customFormat="1" ht="11.25">
      <c r="B113" s="158"/>
      <c r="D113" s="146" t="s">
        <v>230</v>
      </c>
      <c r="E113" s="159" t="s">
        <v>19</v>
      </c>
      <c r="F113" s="160" t="s">
        <v>1148</v>
      </c>
      <c r="H113" s="161">
        <v>34.700000000000003</v>
      </c>
      <c r="I113" s="162"/>
      <c r="L113" s="158"/>
      <c r="M113" s="163"/>
      <c r="T113" s="164"/>
      <c r="AT113" s="159" t="s">
        <v>230</v>
      </c>
      <c r="AU113" s="159" t="s">
        <v>85</v>
      </c>
      <c r="AV113" s="13" t="s">
        <v>85</v>
      </c>
      <c r="AW113" s="13" t="s">
        <v>36</v>
      </c>
      <c r="AX113" s="13" t="s">
        <v>75</v>
      </c>
      <c r="AY113" s="159" t="s">
        <v>218</v>
      </c>
    </row>
    <row r="114" spans="2:65" s="13" customFormat="1" ht="11.25">
      <c r="B114" s="158"/>
      <c r="D114" s="146" t="s">
        <v>230</v>
      </c>
      <c r="E114" s="159" t="s">
        <v>19</v>
      </c>
      <c r="F114" s="160" t="s">
        <v>1149</v>
      </c>
      <c r="H114" s="161">
        <v>44.3</v>
      </c>
      <c r="I114" s="162"/>
      <c r="L114" s="158"/>
      <c r="M114" s="163"/>
      <c r="T114" s="164"/>
      <c r="AT114" s="159" t="s">
        <v>230</v>
      </c>
      <c r="AU114" s="159" t="s">
        <v>85</v>
      </c>
      <c r="AV114" s="13" t="s">
        <v>85</v>
      </c>
      <c r="AW114" s="13" t="s">
        <v>36</v>
      </c>
      <c r="AX114" s="13" t="s">
        <v>75</v>
      </c>
      <c r="AY114" s="159" t="s">
        <v>218</v>
      </c>
    </row>
    <row r="115" spans="2:65" s="13" customFormat="1" ht="11.25">
      <c r="B115" s="158"/>
      <c r="D115" s="146" t="s">
        <v>230</v>
      </c>
      <c r="E115" s="159" t="s">
        <v>19</v>
      </c>
      <c r="F115" s="160" t="s">
        <v>1150</v>
      </c>
      <c r="H115" s="161">
        <v>20.65</v>
      </c>
      <c r="I115" s="162"/>
      <c r="L115" s="158"/>
      <c r="M115" s="163"/>
      <c r="T115" s="164"/>
      <c r="AT115" s="159" t="s">
        <v>230</v>
      </c>
      <c r="AU115" s="159" t="s">
        <v>85</v>
      </c>
      <c r="AV115" s="13" t="s">
        <v>85</v>
      </c>
      <c r="AW115" s="13" t="s">
        <v>36</v>
      </c>
      <c r="AX115" s="13" t="s">
        <v>75</v>
      </c>
      <c r="AY115" s="159" t="s">
        <v>218</v>
      </c>
    </row>
    <row r="116" spans="2:65" s="13" customFormat="1" ht="11.25">
      <c r="B116" s="158"/>
      <c r="D116" s="146" t="s">
        <v>230</v>
      </c>
      <c r="E116" s="159" t="s">
        <v>19</v>
      </c>
      <c r="F116" s="160" t="s">
        <v>1151</v>
      </c>
      <c r="H116" s="161">
        <v>26.5</v>
      </c>
      <c r="I116" s="162"/>
      <c r="L116" s="158"/>
      <c r="M116" s="163"/>
      <c r="T116" s="164"/>
      <c r="AT116" s="159" t="s">
        <v>230</v>
      </c>
      <c r="AU116" s="159" t="s">
        <v>85</v>
      </c>
      <c r="AV116" s="13" t="s">
        <v>85</v>
      </c>
      <c r="AW116" s="13" t="s">
        <v>36</v>
      </c>
      <c r="AX116" s="13" t="s">
        <v>75</v>
      </c>
      <c r="AY116" s="159" t="s">
        <v>218</v>
      </c>
    </row>
    <row r="117" spans="2:65" s="13" customFormat="1" ht="11.25">
      <c r="B117" s="158"/>
      <c r="D117" s="146" t="s">
        <v>230</v>
      </c>
      <c r="E117" s="159" t="s">
        <v>19</v>
      </c>
      <c r="F117" s="160" t="s">
        <v>1152</v>
      </c>
      <c r="H117" s="161">
        <v>34.200000000000003</v>
      </c>
      <c r="I117" s="162"/>
      <c r="L117" s="158"/>
      <c r="M117" s="163"/>
      <c r="T117" s="164"/>
      <c r="AT117" s="159" t="s">
        <v>230</v>
      </c>
      <c r="AU117" s="159" t="s">
        <v>85</v>
      </c>
      <c r="AV117" s="13" t="s">
        <v>85</v>
      </c>
      <c r="AW117" s="13" t="s">
        <v>36</v>
      </c>
      <c r="AX117" s="13" t="s">
        <v>75</v>
      </c>
      <c r="AY117" s="159" t="s">
        <v>218</v>
      </c>
    </row>
    <row r="118" spans="2:65" s="13" customFormat="1" ht="11.25">
      <c r="B118" s="158"/>
      <c r="D118" s="146" t="s">
        <v>230</v>
      </c>
      <c r="E118" s="159" t="s">
        <v>19</v>
      </c>
      <c r="F118" s="160" t="s">
        <v>1153</v>
      </c>
      <c r="H118" s="161">
        <v>34.799999999999997</v>
      </c>
      <c r="I118" s="162"/>
      <c r="L118" s="158"/>
      <c r="M118" s="163"/>
      <c r="T118" s="164"/>
      <c r="AT118" s="159" t="s">
        <v>230</v>
      </c>
      <c r="AU118" s="159" t="s">
        <v>85</v>
      </c>
      <c r="AV118" s="13" t="s">
        <v>85</v>
      </c>
      <c r="AW118" s="13" t="s">
        <v>36</v>
      </c>
      <c r="AX118" s="13" t="s">
        <v>75</v>
      </c>
      <c r="AY118" s="159" t="s">
        <v>218</v>
      </c>
    </row>
    <row r="119" spans="2:65" s="13" customFormat="1" ht="11.25">
      <c r="B119" s="158"/>
      <c r="D119" s="146" t="s">
        <v>230</v>
      </c>
      <c r="E119" s="159" t="s">
        <v>19</v>
      </c>
      <c r="F119" s="160" t="s">
        <v>1154</v>
      </c>
      <c r="H119" s="161">
        <v>13.36</v>
      </c>
      <c r="I119" s="162"/>
      <c r="L119" s="158"/>
      <c r="M119" s="163"/>
      <c r="T119" s="164"/>
      <c r="AT119" s="159" t="s">
        <v>230</v>
      </c>
      <c r="AU119" s="159" t="s">
        <v>85</v>
      </c>
      <c r="AV119" s="13" t="s">
        <v>85</v>
      </c>
      <c r="AW119" s="13" t="s">
        <v>36</v>
      </c>
      <c r="AX119" s="13" t="s">
        <v>75</v>
      </c>
      <c r="AY119" s="159" t="s">
        <v>218</v>
      </c>
    </row>
    <row r="120" spans="2:65" s="12" customFormat="1" ht="11.25">
      <c r="B120" s="152"/>
      <c r="D120" s="146" t="s">
        <v>230</v>
      </c>
      <c r="E120" s="153" t="s">
        <v>19</v>
      </c>
      <c r="F120" s="154" t="s">
        <v>1155</v>
      </c>
      <c r="H120" s="153" t="s">
        <v>19</v>
      </c>
      <c r="I120" s="155"/>
      <c r="L120" s="152"/>
      <c r="M120" s="156"/>
      <c r="T120" s="157"/>
      <c r="AT120" s="153" t="s">
        <v>230</v>
      </c>
      <c r="AU120" s="153" t="s">
        <v>85</v>
      </c>
      <c r="AV120" s="12" t="s">
        <v>83</v>
      </c>
      <c r="AW120" s="12" t="s">
        <v>36</v>
      </c>
      <c r="AX120" s="12" t="s">
        <v>75</v>
      </c>
      <c r="AY120" s="153" t="s">
        <v>218</v>
      </c>
    </row>
    <row r="121" spans="2:65" s="13" customFormat="1" ht="11.25">
      <c r="B121" s="158"/>
      <c r="D121" s="146" t="s">
        <v>230</v>
      </c>
      <c r="E121" s="159" t="s">
        <v>19</v>
      </c>
      <c r="F121" s="160" t="s">
        <v>1156</v>
      </c>
      <c r="H121" s="161">
        <v>12.225</v>
      </c>
      <c r="I121" s="162"/>
      <c r="L121" s="158"/>
      <c r="M121" s="163"/>
      <c r="T121" s="164"/>
      <c r="AT121" s="159" t="s">
        <v>230</v>
      </c>
      <c r="AU121" s="159" t="s">
        <v>85</v>
      </c>
      <c r="AV121" s="13" t="s">
        <v>85</v>
      </c>
      <c r="AW121" s="13" t="s">
        <v>36</v>
      </c>
      <c r="AX121" s="13" t="s">
        <v>75</v>
      </c>
      <c r="AY121" s="159" t="s">
        <v>218</v>
      </c>
    </row>
    <row r="122" spans="2:65" s="12" customFormat="1" ht="11.25">
      <c r="B122" s="152"/>
      <c r="D122" s="146" t="s">
        <v>230</v>
      </c>
      <c r="E122" s="153" t="s">
        <v>19</v>
      </c>
      <c r="F122" s="154" t="s">
        <v>1157</v>
      </c>
      <c r="H122" s="153" t="s">
        <v>19</v>
      </c>
      <c r="I122" s="155"/>
      <c r="L122" s="152"/>
      <c r="M122" s="156"/>
      <c r="T122" s="157"/>
      <c r="AT122" s="153" t="s">
        <v>230</v>
      </c>
      <c r="AU122" s="153" t="s">
        <v>85</v>
      </c>
      <c r="AV122" s="12" t="s">
        <v>83</v>
      </c>
      <c r="AW122" s="12" t="s">
        <v>36</v>
      </c>
      <c r="AX122" s="12" t="s">
        <v>75</v>
      </c>
      <c r="AY122" s="153" t="s">
        <v>218</v>
      </c>
    </row>
    <row r="123" spans="2:65" s="13" customFormat="1" ht="11.25">
      <c r="B123" s="158"/>
      <c r="D123" s="146" t="s">
        <v>230</v>
      </c>
      <c r="E123" s="159" t="s">
        <v>19</v>
      </c>
      <c r="F123" s="160" t="s">
        <v>1158</v>
      </c>
      <c r="H123" s="161">
        <v>8.5500000000000007</v>
      </c>
      <c r="I123" s="162"/>
      <c r="L123" s="158"/>
      <c r="M123" s="163"/>
      <c r="T123" s="164"/>
      <c r="AT123" s="159" t="s">
        <v>230</v>
      </c>
      <c r="AU123" s="159" t="s">
        <v>85</v>
      </c>
      <c r="AV123" s="13" t="s">
        <v>85</v>
      </c>
      <c r="AW123" s="13" t="s">
        <v>36</v>
      </c>
      <c r="AX123" s="13" t="s">
        <v>75</v>
      </c>
      <c r="AY123" s="159" t="s">
        <v>218</v>
      </c>
    </row>
    <row r="124" spans="2:65" s="13" customFormat="1" ht="11.25">
      <c r="B124" s="158"/>
      <c r="D124" s="146" t="s">
        <v>230</v>
      </c>
      <c r="E124" s="159" t="s">
        <v>19</v>
      </c>
      <c r="F124" s="160" t="s">
        <v>1159</v>
      </c>
      <c r="H124" s="161">
        <v>37.978999999999999</v>
      </c>
      <c r="I124" s="162"/>
      <c r="L124" s="158"/>
      <c r="M124" s="163"/>
      <c r="T124" s="164"/>
      <c r="AT124" s="159" t="s">
        <v>230</v>
      </c>
      <c r="AU124" s="159" t="s">
        <v>85</v>
      </c>
      <c r="AV124" s="13" t="s">
        <v>85</v>
      </c>
      <c r="AW124" s="13" t="s">
        <v>36</v>
      </c>
      <c r="AX124" s="13" t="s">
        <v>75</v>
      </c>
      <c r="AY124" s="159" t="s">
        <v>218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1160</v>
      </c>
      <c r="H125" s="161">
        <v>27.204000000000001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75</v>
      </c>
      <c r="AY125" s="159" t="s">
        <v>218</v>
      </c>
    </row>
    <row r="126" spans="2:65" s="13" customFormat="1" ht="11.25">
      <c r="B126" s="158"/>
      <c r="D126" s="146" t="s">
        <v>230</v>
      </c>
      <c r="E126" s="159" t="s">
        <v>19</v>
      </c>
      <c r="F126" s="160" t="s">
        <v>1161</v>
      </c>
      <c r="H126" s="161">
        <v>27.204000000000001</v>
      </c>
      <c r="I126" s="162"/>
      <c r="L126" s="158"/>
      <c r="M126" s="163"/>
      <c r="T126" s="164"/>
      <c r="AT126" s="159" t="s">
        <v>230</v>
      </c>
      <c r="AU126" s="159" t="s">
        <v>85</v>
      </c>
      <c r="AV126" s="13" t="s">
        <v>85</v>
      </c>
      <c r="AW126" s="13" t="s">
        <v>36</v>
      </c>
      <c r="AX126" s="13" t="s">
        <v>75</v>
      </c>
      <c r="AY126" s="159" t="s">
        <v>218</v>
      </c>
    </row>
    <row r="127" spans="2:65" s="14" customFormat="1" ht="11.25">
      <c r="B127" s="165"/>
      <c r="D127" s="146" t="s">
        <v>230</v>
      </c>
      <c r="E127" s="166" t="s">
        <v>1106</v>
      </c>
      <c r="F127" s="167" t="s">
        <v>235</v>
      </c>
      <c r="H127" s="168">
        <v>433.30200000000002</v>
      </c>
      <c r="I127" s="169"/>
      <c r="L127" s="165"/>
      <c r="M127" s="170"/>
      <c r="T127" s="171"/>
      <c r="AT127" s="166" t="s">
        <v>230</v>
      </c>
      <c r="AU127" s="166" t="s">
        <v>85</v>
      </c>
      <c r="AV127" s="14" t="s">
        <v>224</v>
      </c>
      <c r="AW127" s="14" t="s">
        <v>36</v>
      </c>
      <c r="AX127" s="14" t="s">
        <v>83</v>
      </c>
      <c r="AY127" s="166" t="s">
        <v>218</v>
      </c>
    </row>
    <row r="128" spans="2:65" s="1" customFormat="1" ht="16.5" customHeight="1">
      <c r="B128" s="33"/>
      <c r="C128" s="133" t="s">
        <v>110</v>
      </c>
      <c r="D128" s="133" t="s">
        <v>220</v>
      </c>
      <c r="E128" s="134" t="s">
        <v>1162</v>
      </c>
      <c r="F128" s="135" t="s">
        <v>1163</v>
      </c>
      <c r="G128" s="136" t="s">
        <v>151</v>
      </c>
      <c r="H128" s="137">
        <v>550.21799999999996</v>
      </c>
      <c r="I128" s="138"/>
      <c r="J128" s="139">
        <f>ROUND(I128*H128,2)</f>
        <v>0</v>
      </c>
      <c r="K128" s="135" t="s">
        <v>223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7.26E-3</v>
      </c>
      <c r="R128" s="142">
        <f>Q128*H128</f>
        <v>3.9945826799999997</v>
      </c>
      <c r="S128" s="142">
        <v>0</v>
      </c>
      <c r="T128" s="143">
        <f>S128*H128</f>
        <v>0</v>
      </c>
      <c r="AR128" s="144" t="s">
        <v>224</v>
      </c>
      <c r="AT128" s="144" t="s">
        <v>220</v>
      </c>
      <c r="AU128" s="144" t="s">
        <v>85</v>
      </c>
      <c r="AY128" s="18" t="s">
        <v>218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83</v>
      </c>
      <c r="BK128" s="145">
        <f>ROUND(I128*H128,2)</f>
        <v>0</v>
      </c>
      <c r="BL128" s="18" t="s">
        <v>224</v>
      </c>
      <c r="BM128" s="144" t="s">
        <v>1164</v>
      </c>
    </row>
    <row r="129" spans="2:65" s="1" customFormat="1" ht="29.25">
      <c r="B129" s="33"/>
      <c r="D129" s="146" t="s">
        <v>226</v>
      </c>
      <c r="F129" s="147" t="s">
        <v>1165</v>
      </c>
      <c r="I129" s="148"/>
      <c r="L129" s="33"/>
      <c r="M129" s="149"/>
      <c r="T129" s="54"/>
      <c r="AT129" s="18" t="s">
        <v>226</v>
      </c>
      <c r="AU129" s="18" t="s">
        <v>85</v>
      </c>
    </row>
    <row r="130" spans="2:65" s="1" customFormat="1" ht="11.25">
      <c r="B130" s="33"/>
      <c r="D130" s="150" t="s">
        <v>228</v>
      </c>
      <c r="F130" s="151" t="s">
        <v>1166</v>
      </c>
      <c r="I130" s="148"/>
      <c r="L130" s="33"/>
      <c r="M130" s="149"/>
      <c r="T130" s="54"/>
      <c r="AT130" s="18" t="s">
        <v>228</v>
      </c>
      <c r="AU130" s="18" t="s">
        <v>85</v>
      </c>
    </row>
    <row r="131" spans="2:65" s="1" customFormat="1" ht="19.5">
      <c r="B131" s="33"/>
      <c r="D131" s="146" t="s">
        <v>276</v>
      </c>
      <c r="F131" s="175" t="s">
        <v>1167</v>
      </c>
      <c r="I131" s="148"/>
      <c r="L131" s="33"/>
      <c r="M131" s="149"/>
      <c r="T131" s="54"/>
      <c r="AT131" s="18" t="s">
        <v>276</v>
      </c>
      <c r="AU131" s="18" t="s">
        <v>85</v>
      </c>
    </row>
    <row r="132" spans="2:65" s="12" customFormat="1" ht="11.25">
      <c r="B132" s="152"/>
      <c r="D132" s="146" t="s">
        <v>230</v>
      </c>
      <c r="E132" s="153" t="s">
        <v>19</v>
      </c>
      <c r="F132" s="154" t="s">
        <v>1143</v>
      </c>
      <c r="H132" s="153" t="s">
        <v>19</v>
      </c>
      <c r="I132" s="155"/>
      <c r="L132" s="152"/>
      <c r="M132" s="156"/>
      <c r="T132" s="157"/>
      <c r="AT132" s="153" t="s">
        <v>230</v>
      </c>
      <c r="AU132" s="153" t="s">
        <v>85</v>
      </c>
      <c r="AV132" s="12" t="s">
        <v>83</v>
      </c>
      <c r="AW132" s="12" t="s">
        <v>36</v>
      </c>
      <c r="AX132" s="12" t="s">
        <v>75</v>
      </c>
      <c r="AY132" s="153" t="s">
        <v>218</v>
      </c>
    </row>
    <row r="133" spans="2:65" s="13" customFormat="1" ht="11.25">
      <c r="B133" s="158"/>
      <c r="D133" s="146" t="s">
        <v>230</v>
      </c>
      <c r="E133" s="159" t="s">
        <v>19</v>
      </c>
      <c r="F133" s="160" t="s">
        <v>1168</v>
      </c>
      <c r="H133" s="161">
        <v>9.9</v>
      </c>
      <c r="I133" s="162"/>
      <c r="L133" s="158"/>
      <c r="M133" s="163"/>
      <c r="T133" s="164"/>
      <c r="AT133" s="159" t="s">
        <v>230</v>
      </c>
      <c r="AU133" s="159" t="s">
        <v>85</v>
      </c>
      <c r="AV133" s="13" t="s">
        <v>85</v>
      </c>
      <c r="AW133" s="13" t="s">
        <v>36</v>
      </c>
      <c r="AX133" s="13" t="s">
        <v>75</v>
      </c>
      <c r="AY133" s="159" t="s">
        <v>218</v>
      </c>
    </row>
    <row r="134" spans="2:65" s="13" customFormat="1" ht="11.25">
      <c r="B134" s="158"/>
      <c r="D134" s="146" t="s">
        <v>230</v>
      </c>
      <c r="E134" s="159" t="s">
        <v>19</v>
      </c>
      <c r="F134" s="160" t="s">
        <v>1169</v>
      </c>
      <c r="H134" s="161">
        <v>67.83</v>
      </c>
      <c r="I134" s="162"/>
      <c r="L134" s="158"/>
      <c r="M134" s="163"/>
      <c r="T134" s="164"/>
      <c r="AT134" s="159" t="s">
        <v>230</v>
      </c>
      <c r="AU134" s="159" t="s">
        <v>85</v>
      </c>
      <c r="AV134" s="13" t="s">
        <v>85</v>
      </c>
      <c r="AW134" s="13" t="s">
        <v>36</v>
      </c>
      <c r="AX134" s="13" t="s">
        <v>75</v>
      </c>
      <c r="AY134" s="159" t="s">
        <v>218</v>
      </c>
    </row>
    <row r="135" spans="2:65" s="13" customFormat="1" ht="11.25">
      <c r="B135" s="158"/>
      <c r="D135" s="146" t="s">
        <v>230</v>
      </c>
      <c r="E135" s="159" t="s">
        <v>19</v>
      </c>
      <c r="F135" s="160" t="s">
        <v>1170</v>
      </c>
      <c r="H135" s="161">
        <v>85.5</v>
      </c>
      <c r="I135" s="162"/>
      <c r="L135" s="158"/>
      <c r="M135" s="163"/>
      <c r="T135" s="164"/>
      <c r="AT135" s="159" t="s">
        <v>230</v>
      </c>
      <c r="AU135" s="159" t="s">
        <v>85</v>
      </c>
      <c r="AV135" s="13" t="s">
        <v>85</v>
      </c>
      <c r="AW135" s="13" t="s">
        <v>36</v>
      </c>
      <c r="AX135" s="13" t="s">
        <v>75</v>
      </c>
      <c r="AY135" s="159" t="s">
        <v>218</v>
      </c>
    </row>
    <row r="136" spans="2:65" s="13" customFormat="1" ht="11.25">
      <c r="B136" s="158"/>
      <c r="D136" s="146" t="s">
        <v>230</v>
      </c>
      <c r="E136" s="159" t="s">
        <v>19</v>
      </c>
      <c r="F136" s="160" t="s">
        <v>1171</v>
      </c>
      <c r="H136" s="161">
        <v>27.4</v>
      </c>
      <c r="I136" s="162"/>
      <c r="L136" s="158"/>
      <c r="M136" s="163"/>
      <c r="T136" s="164"/>
      <c r="AT136" s="159" t="s">
        <v>230</v>
      </c>
      <c r="AU136" s="159" t="s">
        <v>85</v>
      </c>
      <c r="AV136" s="13" t="s">
        <v>85</v>
      </c>
      <c r="AW136" s="13" t="s">
        <v>36</v>
      </c>
      <c r="AX136" s="13" t="s">
        <v>75</v>
      </c>
      <c r="AY136" s="159" t="s">
        <v>218</v>
      </c>
    </row>
    <row r="137" spans="2:65" s="12" customFormat="1" ht="11.25">
      <c r="B137" s="152"/>
      <c r="D137" s="146" t="s">
        <v>230</v>
      </c>
      <c r="E137" s="153" t="s">
        <v>19</v>
      </c>
      <c r="F137" s="154" t="s">
        <v>1157</v>
      </c>
      <c r="H137" s="153" t="s">
        <v>19</v>
      </c>
      <c r="I137" s="155"/>
      <c r="L137" s="152"/>
      <c r="M137" s="156"/>
      <c r="T137" s="157"/>
      <c r="AT137" s="153" t="s">
        <v>230</v>
      </c>
      <c r="AU137" s="153" t="s">
        <v>85</v>
      </c>
      <c r="AV137" s="12" t="s">
        <v>83</v>
      </c>
      <c r="AW137" s="12" t="s">
        <v>36</v>
      </c>
      <c r="AX137" s="12" t="s">
        <v>75</v>
      </c>
      <c r="AY137" s="153" t="s">
        <v>218</v>
      </c>
    </row>
    <row r="138" spans="2:65" s="13" customFormat="1" ht="11.25">
      <c r="B138" s="158"/>
      <c r="D138" s="146" t="s">
        <v>230</v>
      </c>
      <c r="E138" s="159" t="s">
        <v>19</v>
      </c>
      <c r="F138" s="160" t="s">
        <v>1172</v>
      </c>
      <c r="H138" s="161">
        <v>1.9</v>
      </c>
      <c r="I138" s="162"/>
      <c r="L138" s="158"/>
      <c r="M138" s="163"/>
      <c r="T138" s="164"/>
      <c r="AT138" s="159" t="s">
        <v>230</v>
      </c>
      <c r="AU138" s="159" t="s">
        <v>85</v>
      </c>
      <c r="AV138" s="13" t="s">
        <v>85</v>
      </c>
      <c r="AW138" s="13" t="s">
        <v>36</v>
      </c>
      <c r="AX138" s="13" t="s">
        <v>75</v>
      </c>
      <c r="AY138" s="159" t="s">
        <v>218</v>
      </c>
    </row>
    <row r="139" spans="2:65" s="13" customFormat="1" ht="11.25">
      <c r="B139" s="158"/>
      <c r="D139" s="146" t="s">
        <v>230</v>
      </c>
      <c r="E139" s="159" t="s">
        <v>19</v>
      </c>
      <c r="F139" s="160" t="s">
        <v>1173</v>
      </c>
      <c r="H139" s="161">
        <v>21.385000000000002</v>
      </c>
      <c r="I139" s="162"/>
      <c r="L139" s="158"/>
      <c r="M139" s="163"/>
      <c r="T139" s="164"/>
      <c r="AT139" s="159" t="s">
        <v>230</v>
      </c>
      <c r="AU139" s="159" t="s">
        <v>85</v>
      </c>
      <c r="AV139" s="13" t="s">
        <v>85</v>
      </c>
      <c r="AW139" s="13" t="s">
        <v>36</v>
      </c>
      <c r="AX139" s="13" t="s">
        <v>75</v>
      </c>
      <c r="AY139" s="159" t="s">
        <v>218</v>
      </c>
    </row>
    <row r="140" spans="2:65" s="13" customFormat="1" ht="11.25">
      <c r="B140" s="158"/>
      <c r="D140" s="146" t="s">
        <v>230</v>
      </c>
      <c r="E140" s="159" t="s">
        <v>19</v>
      </c>
      <c r="F140" s="160" t="s">
        <v>1174</v>
      </c>
      <c r="H140" s="161">
        <v>96.727999999999994</v>
      </c>
      <c r="I140" s="162"/>
      <c r="L140" s="158"/>
      <c r="M140" s="163"/>
      <c r="T140" s="164"/>
      <c r="AT140" s="159" t="s">
        <v>230</v>
      </c>
      <c r="AU140" s="159" t="s">
        <v>85</v>
      </c>
      <c r="AV140" s="13" t="s">
        <v>85</v>
      </c>
      <c r="AW140" s="13" t="s">
        <v>36</v>
      </c>
      <c r="AX140" s="13" t="s">
        <v>75</v>
      </c>
      <c r="AY140" s="159" t="s">
        <v>218</v>
      </c>
    </row>
    <row r="141" spans="2:65" s="13" customFormat="1" ht="11.25">
      <c r="B141" s="158"/>
      <c r="D141" s="146" t="s">
        <v>230</v>
      </c>
      <c r="E141" s="159" t="s">
        <v>19</v>
      </c>
      <c r="F141" s="160" t="s">
        <v>1175</v>
      </c>
      <c r="H141" s="161">
        <v>239.57499999999999</v>
      </c>
      <c r="I141" s="162"/>
      <c r="L141" s="158"/>
      <c r="M141" s="163"/>
      <c r="T141" s="164"/>
      <c r="AT141" s="159" t="s">
        <v>230</v>
      </c>
      <c r="AU141" s="159" t="s">
        <v>85</v>
      </c>
      <c r="AV141" s="13" t="s">
        <v>85</v>
      </c>
      <c r="AW141" s="13" t="s">
        <v>36</v>
      </c>
      <c r="AX141" s="13" t="s">
        <v>75</v>
      </c>
      <c r="AY141" s="159" t="s">
        <v>218</v>
      </c>
    </row>
    <row r="142" spans="2:65" s="14" customFormat="1" ht="11.25">
      <c r="B142" s="165"/>
      <c r="D142" s="146" t="s">
        <v>230</v>
      </c>
      <c r="E142" s="166" t="s">
        <v>1100</v>
      </c>
      <c r="F142" s="167" t="s">
        <v>235</v>
      </c>
      <c r="H142" s="168">
        <v>550.21799999999996</v>
      </c>
      <c r="I142" s="169"/>
      <c r="L142" s="165"/>
      <c r="M142" s="170"/>
      <c r="T142" s="171"/>
      <c r="AT142" s="166" t="s">
        <v>230</v>
      </c>
      <c r="AU142" s="166" t="s">
        <v>85</v>
      </c>
      <c r="AV142" s="14" t="s">
        <v>224</v>
      </c>
      <c r="AW142" s="14" t="s">
        <v>36</v>
      </c>
      <c r="AX142" s="14" t="s">
        <v>83</v>
      </c>
      <c r="AY142" s="166" t="s">
        <v>218</v>
      </c>
    </row>
    <row r="143" spans="2:65" s="1" customFormat="1" ht="16.5" customHeight="1">
      <c r="B143" s="33"/>
      <c r="C143" s="133" t="s">
        <v>224</v>
      </c>
      <c r="D143" s="133" t="s">
        <v>220</v>
      </c>
      <c r="E143" s="134" t="s">
        <v>1176</v>
      </c>
      <c r="F143" s="135" t="s">
        <v>1177</v>
      </c>
      <c r="G143" s="136" t="s">
        <v>151</v>
      </c>
      <c r="H143" s="137">
        <v>324.69</v>
      </c>
      <c r="I143" s="138"/>
      <c r="J143" s="139">
        <f>ROUND(I143*H143,2)</f>
        <v>0</v>
      </c>
      <c r="K143" s="135" t="s">
        <v>223</v>
      </c>
      <c r="L143" s="33"/>
      <c r="M143" s="140" t="s">
        <v>19</v>
      </c>
      <c r="N143" s="141" t="s">
        <v>46</v>
      </c>
      <c r="P143" s="142">
        <f>O143*H143</f>
        <v>0</v>
      </c>
      <c r="Q143" s="142">
        <v>8.8800000000000007E-3</v>
      </c>
      <c r="R143" s="142">
        <f>Q143*H143</f>
        <v>2.8832472</v>
      </c>
      <c r="S143" s="142">
        <v>0</v>
      </c>
      <c r="T143" s="143">
        <f>S143*H143</f>
        <v>0</v>
      </c>
      <c r="AR143" s="144" t="s">
        <v>224</v>
      </c>
      <c r="AT143" s="144" t="s">
        <v>220</v>
      </c>
      <c r="AU143" s="144" t="s">
        <v>85</v>
      </c>
      <c r="AY143" s="18" t="s">
        <v>218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8" t="s">
        <v>83</v>
      </c>
      <c r="BK143" s="145">
        <f>ROUND(I143*H143,2)</f>
        <v>0</v>
      </c>
      <c r="BL143" s="18" t="s">
        <v>224</v>
      </c>
      <c r="BM143" s="144" t="s">
        <v>1178</v>
      </c>
    </row>
    <row r="144" spans="2:65" s="1" customFormat="1" ht="29.25">
      <c r="B144" s="33"/>
      <c r="D144" s="146" t="s">
        <v>226</v>
      </c>
      <c r="F144" s="147" t="s">
        <v>1179</v>
      </c>
      <c r="I144" s="148"/>
      <c r="L144" s="33"/>
      <c r="M144" s="149"/>
      <c r="T144" s="54"/>
      <c r="AT144" s="18" t="s">
        <v>226</v>
      </c>
      <c r="AU144" s="18" t="s">
        <v>85</v>
      </c>
    </row>
    <row r="145" spans="2:65" s="1" customFormat="1" ht="11.25">
      <c r="B145" s="33"/>
      <c r="D145" s="150" t="s">
        <v>228</v>
      </c>
      <c r="F145" s="151" t="s">
        <v>1180</v>
      </c>
      <c r="I145" s="148"/>
      <c r="L145" s="33"/>
      <c r="M145" s="149"/>
      <c r="T145" s="54"/>
      <c r="AT145" s="18" t="s">
        <v>228</v>
      </c>
      <c r="AU145" s="18" t="s">
        <v>85</v>
      </c>
    </row>
    <row r="146" spans="2:65" s="12" customFormat="1" ht="11.25">
      <c r="B146" s="152"/>
      <c r="D146" s="146" t="s">
        <v>230</v>
      </c>
      <c r="E146" s="153" t="s">
        <v>19</v>
      </c>
      <c r="F146" s="154" t="s">
        <v>1143</v>
      </c>
      <c r="H146" s="153" t="s">
        <v>19</v>
      </c>
      <c r="I146" s="155"/>
      <c r="L146" s="152"/>
      <c r="M146" s="156"/>
      <c r="T146" s="157"/>
      <c r="AT146" s="153" t="s">
        <v>230</v>
      </c>
      <c r="AU146" s="153" t="s">
        <v>85</v>
      </c>
      <c r="AV146" s="12" t="s">
        <v>83</v>
      </c>
      <c r="AW146" s="12" t="s">
        <v>36</v>
      </c>
      <c r="AX146" s="12" t="s">
        <v>75</v>
      </c>
      <c r="AY146" s="153" t="s">
        <v>218</v>
      </c>
    </row>
    <row r="147" spans="2:65" s="13" customFormat="1" ht="11.25">
      <c r="B147" s="158"/>
      <c r="D147" s="146" t="s">
        <v>230</v>
      </c>
      <c r="E147" s="159" t="s">
        <v>19</v>
      </c>
      <c r="F147" s="160" t="s">
        <v>1181</v>
      </c>
      <c r="H147" s="161">
        <v>2.4</v>
      </c>
      <c r="I147" s="162"/>
      <c r="L147" s="158"/>
      <c r="M147" s="163"/>
      <c r="T147" s="164"/>
      <c r="AT147" s="159" t="s">
        <v>230</v>
      </c>
      <c r="AU147" s="159" t="s">
        <v>85</v>
      </c>
      <c r="AV147" s="13" t="s">
        <v>85</v>
      </c>
      <c r="AW147" s="13" t="s">
        <v>36</v>
      </c>
      <c r="AX147" s="13" t="s">
        <v>75</v>
      </c>
      <c r="AY147" s="159" t="s">
        <v>218</v>
      </c>
    </row>
    <row r="148" spans="2:65" s="13" customFormat="1" ht="11.25">
      <c r="B148" s="158"/>
      <c r="D148" s="146" t="s">
        <v>230</v>
      </c>
      <c r="E148" s="159" t="s">
        <v>19</v>
      </c>
      <c r="F148" s="160" t="s">
        <v>1182</v>
      </c>
      <c r="H148" s="161">
        <v>87.42</v>
      </c>
      <c r="I148" s="162"/>
      <c r="L148" s="158"/>
      <c r="M148" s="163"/>
      <c r="T148" s="164"/>
      <c r="AT148" s="159" t="s">
        <v>230</v>
      </c>
      <c r="AU148" s="159" t="s">
        <v>85</v>
      </c>
      <c r="AV148" s="13" t="s">
        <v>85</v>
      </c>
      <c r="AW148" s="13" t="s">
        <v>36</v>
      </c>
      <c r="AX148" s="13" t="s">
        <v>75</v>
      </c>
      <c r="AY148" s="159" t="s">
        <v>218</v>
      </c>
    </row>
    <row r="149" spans="2:65" s="13" customFormat="1" ht="11.25">
      <c r="B149" s="158"/>
      <c r="D149" s="146" t="s">
        <v>230</v>
      </c>
      <c r="E149" s="159" t="s">
        <v>19</v>
      </c>
      <c r="F149" s="160" t="s">
        <v>1183</v>
      </c>
      <c r="H149" s="161">
        <v>115.83</v>
      </c>
      <c r="I149" s="162"/>
      <c r="L149" s="158"/>
      <c r="M149" s="163"/>
      <c r="T149" s="164"/>
      <c r="AT149" s="159" t="s">
        <v>230</v>
      </c>
      <c r="AU149" s="159" t="s">
        <v>85</v>
      </c>
      <c r="AV149" s="13" t="s">
        <v>85</v>
      </c>
      <c r="AW149" s="13" t="s">
        <v>36</v>
      </c>
      <c r="AX149" s="13" t="s">
        <v>75</v>
      </c>
      <c r="AY149" s="159" t="s">
        <v>218</v>
      </c>
    </row>
    <row r="150" spans="2:65" s="13" customFormat="1" ht="11.25">
      <c r="B150" s="158"/>
      <c r="D150" s="146" t="s">
        <v>230</v>
      </c>
      <c r="E150" s="159" t="s">
        <v>19</v>
      </c>
      <c r="F150" s="160" t="s">
        <v>1184</v>
      </c>
      <c r="H150" s="161">
        <v>115.4</v>
      </c>
      <c r="I150" s="162"/>
      <c r="L150" s="158"/>
      <c r="M150" s="163"/>
      <c r="T150" s="164"/>
      <c r="AT150" s="159" t="s">
        <v>230</v>
      </c>
      <c r="AU150" s="159" t="s">
        <v>85</v>
      </c>
      <c r="AV150" s="13" t="s">
        <v>85</v>
      </c>
      <c r="AW150" s="13" t="s">
        <v>36</v>
      </c>
      <c r="AX150" s="13" t="s">
        <v>75</v>
      </c>
      <c r="AY150" s="159" t="s">
        <v>218</v>
      </c>
    </row>
    <row r="151" spans="2:65" s="13" customFormat="1" ht="11.25">
      <c r="B151" s="158"/>
      <c r="D151" s="146" t="s">
        <v>230</v>
      </c>
      <c r="E151" s="159" t="s">
        <v>19</v>
      </c>
      <c r="F151" s="160" t="s">
        <v>1185</v>
      </c>
      <c r="H151" s="161">
        <v>3.64</v>
      </c>
      <c r="I151" s="162"/>
      <c r="L151" s="158"/>
      <c r="M151" s="163"/>
      <c r="T151" s="164"/>
      <c r="AT151" s="159" t="s">
        <v>230</v>
      </c>
      <c r="AU151" s="159" t="s">
        <v>85</v>
      </c>
      <c r="AV151" s="13" t="s">
        <v>85</v>
      </c>
      <c r="AW151" s="13" t="s">
        <v>36</v>
      </c>
      <c r="AX151" s="13" t="s">
        <v>75</v>
      </c>
      <c r="AY151" s="159" t="s">
        <v>218</v>
      </c>
    </row>
    <row r="152" spans="2:65" s="14" customFormat="1" ht="11.25">
      <c r="B152" s="165"/>
      <c r="D152" s="146" t="s">
        <v>230</v>
      </c>
      <c r="E152" s="166" t="s">
        <v>1103</v>
      </c>
      <c r="F152" s="167" t="s">
        <v>235</v>
      </c>
      <c r="H152" s="168">
        <v>324.69</v>
      </c>
      <c r="I152" s="169"/>
      <c r="L152" s="165"/>
      <c r="M152" s="170"/>
      <c r="T152" s="171"/>
      <c r="AT152" s="166" t="s">
        <v>230</v>
      </c>
      <c r="AU152" s="166" t="s">
        <v>85</v>
      </c>
      <c r="AV152" s="14" t="s">
        <v>224</v>
      </c>
      <c r="AW152" s="14" t="s">
        <v>36</v>
      </c>
      <c r="AX152" s="14" t="s">
        <v>83</v>
      </c>
      <c r="AY152" s="166" t="s">
        <v>218</v>
      </c>
    </row>
    <row r="153" spans="2:65" s="1" customFormat="1" ht="16.5" customHeight="1">
      <c r="B153" s="33"/>
      <c r="C153" s="133" t="s">
        <v>255</v>
      </c>
      <c r="D153" s="133" t="s">
        <v>220</v>
      </c>
      <c r="E153" s="134" t="s">
        <v>1186</v>
      </c>
      <c r="F153" s="135" t="s">
        <v>1187</v>
      </c>
      <c r="G153" s="136" t="s">
        <v>151</v>
      </c>
      <c r="H153" s="137">
        <v>550.21799999999996</v>
      </c>
      <c r="I153" s="138"/>
      <c r="J153" s="139">
        <f>ROUND(I153*H153,2)</f>
        <v>0</v>
      </c>
      <c r="K153" s="135" t="s">
        <v>223</v>
      </c>
      <c r="L153" s="33"/>
      <c r="M153" s="140" t="s">
        <v>19</v>
      </c>
      <c r="N153" s="141" t="s">
        <v>46</v>
      </c>
      <c r="P153" s="142">
        <f>O153*H153</f>
        <v>0</v>
      </c>
      <c r="Q153" s="142">
        <v>8.5999999999999998E-4</v>
      </c>
      <c r="R153" s="142">
        <f>Q153*H153</f>
        <v>0.47318747999999994</v>
      </c>
      <c r="S153" s="142">
        <v>0</v>
      </c>
      <c r="T153" s="143">
        <f>S153*H153</f>
        <v>0</v>
      </c>
      <c r="AR153" s="144" t="s">
        <v>224</v>
      </c>
      <c r="AT153" s="144" t="s">
        <v>220</v>
      </c>
      <c r="AU153" s="144" t="s">
        <v>85</v>
      </c>
      <c r="AY153" s="18" t="s">
        <v>218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8" t="s">
        <v>83</v>
      </c>
      <c r="BK153" s="145">
        <f>ROUND(I153*H153,2)</f>
        <v>0</v>
      </c>
      <c r="BL153" s="18" t="s">
        <v>224</v>
      </c>
      <c r="BM153" s="144" t="s">
        <v>1188</v>
      </c>
    </row>
    <row r="154" spans="2:65" s="1" customFormat="1" ht="29.25">
      <c r="B154" s="33"/>
      <c r="D154" s="146" t="s">
        <v>226</v>
      </c>
      <c r="F154" s="147" t="s">
        <v>1189</v>
      </c>
      <c r="I154" s="148"/>
      <c r="L154" s="33"/>
      <c r="M154" s="149"/>
      <c r="T154" s="54"/>
      <c r="AT154" s="18" t="s">
        <v>226</v>
      </c>
      <c r="AU154" s="18" t="s">
        <v>85</v>
      </c>
    </row>
    <row r="155" spans="2:65" s="1" customFormat="1" ht="11.25">
      <c r="B155" s="33"/>
      <c r="D155" s="150" t="s">
        <v>228</v>
      </c>
      <c r="F155" s="151" t="s">
        <v>1190</v>
      </c>
      <c r="I155" s="148"/>
      <c r="L155" s="33"/>
      <c r="M155" s="149"/>
      <c r="T155" s="54"/>
      <c r="AT155" s="18" t="s">
        <v>228</v>
      </c>
      <c r="AU155" s="18" t="s">
        <v>85</v>
      </c>
    </row>
    <row r="156" spans="2:65" s="13" customFormat="1" ht="11.25">
      <c r="B156" s="158"/>
      <c r="D156" s="146" t="s">
        <v>230</v>
      </c>
      <c r="E156" s="159" t="s">
        <v>19</v>
      </c>
      <c r="F156" s="160" t="s">
        <v>1100</v>
      </c>
      <c r="H156" s="161">
        <v>550.21799999999996</v>
      </c>
      <c r="I156" s="162"/>
      <c r="L156" s="158"/>
      <c r="M156" s="163"/>
      <c r="T156" s="164"/>
      <c r="AT156" s="159" t="s">
        <v>230</v>
      </c>
      <c r="AU156" s="159" t="s">
        <v>85</v>
      </c>
      <c r="AV156" s="13" t="s">
        <v>85</v>
      </c>
      <c r="AW156" s="13" t="s">
        <v>36</v>
      </c>
      <c r="AX156" s="13" t="s">
        <v>83</v>
      </c>
      <c r="AY156" s="159" t="s">
        <v>218</v>
      </c>
    </row>
    <row r="157" spans="2:65" s="1" customFormat="1" ht="11.25">
      <c r="B157" s="33"/>
      <c r="D157" s="146" t="s">
        <v>247</v>
      </c>
      <c r="F157" s="172" t="s">
        <v>1191</v>
      </c>
      <c r="L157" s="33"/>
      <c r="M157" s="149"/>
      <c r="T157" s="54"/>
      <c r="AU157" s="18" t="s">
        <v>85</v>
      </c>
    </row>
    <row r="158" spans="2:65" s="1" customFormat="1" ht="11.25">
      <c r="B158" s="33"/>
      <c r="D158" s="146" t="s">
        <v>247</v>
      </c>
      <c r="F158" s="173" t="s">
        <v>1143</v>
      </c>
      <c r="H158" s="174">
        <v>0</v>
      </c>
      <c r="L158" s="33"/>
      <c r="M158" s="149"/>
      <c r="T158" s="54"/>
      <c r="AU158" s="18" t="s">
        <v>85</v>
      </c>
    </row>
    <row r="159" spans="2:65" s="1" customFormat="1" ht="11.25">
      <c r="B159" s="33"/>
      <c r="D159" s="146" t="s">
        <v>247</v>
      </c>
      <c r="F159" s="173" t="s">
        <v>1168</v>
      </c>
      <c r="H159" s="174">
        <v>9.9</v>
      </c>
      <c r="L159" s="33"/>
      <c r="M159" s="149"/>
      <c r="T159" s="54"/>
      <c r="AU159" s="18" t="s">
        <v>85</v>
      </c>
    </row>
    <row r="160" spans="2:65" s="1" customFormat="1" ht="11.25">
      <c r="B160" s="33"/>
      <c r="D160" s="146" t="s">
        <v>247</v>
      </c>
      <c r="F160" s="173" t="s">
        <v>1169</v>
      </c>
      <c r="H160" s="174">
        <v>67.83</v>
      </c>
      <c r="L160" s="33"/>
      <c r="M160" s="149"/>
      <c r="T160" s="54"/>
      <c r="AU160" s="18" t="s">
        <v>85</v>
      </c>
    </row>
    <row r="161" spans="2:65" s="1" customFormat="1" ht="11.25">
      <c r="B161" s="33"/>
      <c r="D161" s="146" t="s">
        <v>247</v>
      </c>
      <c r="F161" s="173" t="s">
        <v>1170</v>
      </c>
      <c r="H161" s="174">
        <v>85.5</v>
      </c>
      <c r="L161" s="33"/>
      <c r="M161" s="149"/>
      <c r="T161" s="54"/>
      <c r="AU161" s="18" t="s">
        <v>85</v>
      </c>
    </row>
    <row r="162" spans="2:65" s="1" customFormat="1" ht="11.25">
      <c r="B162" s="33"/>
      <c r="D162" s="146" t="s">
        <v>247</v>
      </c>
      <c r="F162" s="173" t="s">
        <v>1171</v>
      </c>
      <c r="H162" s="174">
        <v>27.4</v>
      </c>
      <c r="L162" s="33"/>
      <c r="M162" s="149"/>
      <c r="T162" s="54"/>
      <c r="AU162" s="18" t="s">
        <v>85</v>
      </c>
    </row>
    <row r="163" spans="2:65" s="1" customFormat="1" ht="11.25">
      <c r="B163" s="33"/>
      <c r="D163" s="146" t="s">
        <v>247</v>
      </c>
      <c r="F163" s="173" t="s">
        <v>1157</v>
      </c>
      <c r="H163" s="174">
        <v>0</v>
      </c>
      <c r="L163" s="33"/>
      <c r="M163" s="149"/>
      <c r="T163" s="54"/>
      <c r="AU163" s="18" t="s">
        <v>85</v>
      </c>
    </row>
    <row r="164" spans="2:65" s="1" customFormat="1" ht="11.25">
      <c r="B164" s="33"/>
      <c r="D164" s="146" t="s">
        <v>247</v>
      </c>
      <c r="F164" s="173" t="s">
        <v>1172</v>
      </c>
      <c r="H164" s="174">
        <v>1.9</v>
      </c>
      <c r="L164" s="33"/>
      <c r="M164" s="149"/>
      <c r="T164" s="54"/>
      <c r="AU164" s="18" t="s">
        <v>85</v>
      </c>
    </row>
    <row r="165" spans="2:65" s="1" customFormat="1" ht="11.25">
      <c r="B165" s="33"/>
      <c r="D165" s="146" t="s">
        <v>247</v>
      </c>
      <c r="F165" s="173" t="s">
        <v>1173</v>
      </c>
      <c r="H165" s="174">
        <v>21.385000000000002</v>
      </c>
      <c r="L165" s="33"/>
      <c r="M165" s="149"/>
      <c r="T165" s="54"/>
      <c r="AU165" s="18" t="s">
        <v>85</v>
      </c>
    </row>
    <row r="166" spans="2:65" s="1" customFormat="1" ht="11.25">
      <c r="B166" s="33"/>
      <c r="D166" s="146" t="s">
        <v>247</v>
      </c>
      <c r="F166" s="173" t="s">
        <v>1174</v>
      </c>
      <c r="H166" s="174">
        <v>96.727999999999994</v>
      </c>
      <c r="L166" s="33"/>
      <c r="M166" s="149"/>
      <c r="T166" s="54"/>
      <c r="AU166" s="18" t="s">
        <v>85</v>
      </c>
    </row>
    <row r="167" spans="2:65" s="1" customFormat="1" ht="11.25">
      <c r="B167" s="33"/>
      <c r="D167" s="146" t="s">
        <v>247</v>
      </c>
      <c r="F167" s="173" t="s">
        <v>1175</v>
      </c>
      <c r="H167" s="174">
        <v>239.57499999999999</v>
      </c>
      <c r="L167" s="33"/>
      <c r="M167" s="149"/>
      <c r="T167" s="54"/>
      <c r="AU167" s="18" t="s">
        <v>85</v>
      </c>
    </row>
    <row r="168" spans="2:65" s="1" customFormat="1" ht="11.25">
      <c r="B168" s="33"/>
      <c r="D168" s="146" t="s">
        <v>247</v>
      </c>
      <c r="F168" s="173" t="s">
        <v>235</v>
      </c>
      <c r="H168" s="174">
        <v>550.21799999999996</v>
      </c>
      <c r="L168" s="33"/>
      <c r="M168" s="149"/>
      <c r="T168" s="54"/>
      <c r="AU168" s="18" t="s">
        <v>85</v>
      </c>
    </row>
    <row r="169" spans="2:65" s="1" customFormat="1" ht="16.5" customHeight="1">
      <c r="B169" s="33"/>
      <c r="C169" s="133" t="s">
        <v>262</v>
      </c>
      <c r="D169" s="133" t="s">
        <v>220</v>
      </c>
      <c r="E169" s="134" t="s">
        <v>1192</v>
      </c>
      <c r="F169" s="135" t="s">
        <v>1193</v>
      </c>
      <c r="G169" s="136" t="s">
        <v>151</v>
      </c>
      <c r="H169" s="137">
        <v>324.69</v>
      </c>
      <c r="I169" s="138"/>
      <c r="J169" s="139">
        <f>ROUND(I169*H169,2)</f>
        <v>0</v>
      </c>
      <c r="K169" s="135" t="s">
        <v>223</v>
      </c>
      <c r="L169" s="33"/>
      <c r="M169" s="140" t="s">
        <v>19</v>
      </c>
      <c r="N169" s="141" t="s">
        <v>46</v>
      </c>
      <c r="P169" s="142">
        <f>O169*H169</f>
        <v>0</v>
      </c>
      <c r="Q169" s="142">
        <v>1.0200000000000001E-3</v>
      </c>
      <c r="R169" s="142">
        <f>Q169*H169</f>
        <v>0.33118380000000003</v>
      </c>
      <c r="S169" s="142">
        <v>0</v>
      </c>
      <c r="T169" s="143">
        <f>S169*H169</f>
        <v>0</v>
      </c>
      <c r="AR169" s="144" t="s">
        <v>224</v>
      </c>
      <c r="AT169" s="144" t="s">
        <v>220</v>
      </c>
      <c r="AU169" s="144" t="s">
        <v>85</v>
      </c>
      <c r="AY169" s="18" t="s">
        <v>218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8" t="s">
        <v>83</v>
      </c>
      <c r="BK169" s="145">
        <f>ROUND(I169*H169,2)</f>
        <v>0</v>
      </c>
      <c r="BL169" s="18" t="s">
        <v>224</v>
      </c>
      <c r="BM169" s="144" t="s">
        <v>1194</v>
      </c>
    </row>
    <row r="170" spans="2:65" s="1" customFormat="1" ht="29.25">
      <c r="B170" s="33"/>
      <c r="D170" s="146" t="s">
        <v>226</v>
      </c>
      <c r="F170" s="147" t="s">
        <v>1195</v>
      </c>
      <c r="I170" s="148"/>
      <c r="L170" s="33"/>
      <c r="M170" s="149"/>
      <c r="T170" s="54"/>
      <c r="AT170" s="18" t="s">
        <v>226</v>
      </c>
      <c r="AU170" s="18" t="s">
        <v>85</v>
      </c>
    </row>
    <row r="171" spans="2:65" s="1" customFormat="1" ht="11.25">
      <c r="B171" s="33"/>
      <c r="D171" s="150" t="s">
        <v>228</v>
      </c>
      <c r="F171" s="151" t="s">
        <v>1196</v>
      </c>
      <c r="I171" s="148"/>
      <c r="L171" s="33"/>
      <c r="M171" s="149"/>
      <c r="T171" s="54"/>
      <c r="AT171" s="18" t="s">
        <v>228</v>
      </c>
      <c r="AU171" s="18" t="s">
        <v>85</v>
      </c>
    </row>
    <row r="172" spans="2:65" s="13" customFormat="1" ht="11.25">
      <c r="B172" s="158"/>
      <c r="D172" s="146" t="s">
        <v>230</v>
      </c>
      <c r="E172" s="159" t="s">
        <v>19</v>
      </c>
      <c r="F172" s="160" t="s">
        <v>1103</v>
      </c>
      <c r="H172" s="161">
        <v>324.69</v>
      </c>
      <c r="I172" s="162"/>
      <c r="L172" s="158"/>
      <c r="M172" s="163"/>
      <c r="T172" s="164"/>
      <c r="AT172" s="159" t="s">
        <v>230</v>
      </c>
      <c r="AU172" s="159" t="s">
        <v>85</v>
      </c>
      <c r="AV172" s="13" t="s">
        <v>85</v>
      </c>
      <c r="AW172" s="13" t="s">
        <v>36</v>
      </c>
      <c r="AX172" s="13" t="s">
        <v>83</v>
      </c>
      <c r="AY172" s="159" t="s">
        <v>218</v>
      </c>
    </row>
    <row r="173" spans="2:65" s="1" customFormat="1" ht="11.25">
      <c r="B173" s="33"/>
      <c r="D173" s="146" t="s">
        <v>247</v>
      </c>
      <c r="F173" s="172" t="s">
        <v>1197</v>
      </c>
      <c r="L173" s="33"/>
      <c r="M173" s="149"/>
      <c r="T173" s="54"/>
      <c r="AU173" s="18" t="s">
        <v>85</v>
      </c>
    </row>
    <row r="174" spans="2:65" s="1" customFormat="1" ht="11.25">
      <c r="B174" s="33"/>
      <c r="D174" s="146" t="s">
        <v>247</v>
      </c>
      <c r="F174" s="173" t="s">
        <v>1143</v>
      </c>
      <c r="H174" s="174">
        <v>0</v>
      </c>
      <c r="L174" s="33"/>
      <c r="M174" s="149"/>
      <c r="T174" s="54"/>
      <c r="AU174" s="18" t="s">
        <v>85</v>
      </c>
    </row>
    <row r="175" spans="2:65" s="1" customFormat="1" ht="11.25">
      <c r="B175" s="33"/>
      <c r="D175" s="146" t="s">
        <v>247</v>
      </c>
      <c r="F175" s="173" t="s">
        <v>1181</v>
      </c>
      <c r="H175" s="174">
        <v>2.4</v>
      </c>
      <c r="L175" s="33"/>
      <c r="M175" s="149"/>
      <c r="T175" s="54"/>
      <c r="AU175" s="18" t="s">
        <v>85</v>
      </c>
    </row>
    <row r="176" spans="2:65" s="1" customFormat="1" ht="11.25">
      <c r="B176" s="33"/>
      <c r="D176" s="146" t="s">
        <v>247</v>
      </c>
      <c r="F176" s="173" t="s">
        <v>1182</v>
      </c>
      <c r="H176" s="174">
        <v>87.42</v>
      </c>
      <c r="L176" s="33"/>
      <c r="M176" s="149"/>
      <c r="T176" s="54"/>
      <c r="AU176" s="18" t="s">
        <v>85</v>
      </c>
    </row>
    <row r="177" spans="2:65" s="1" customFormat="1" ht="11.25">
      <c r="B177" s="33"/>
      <c r="D177" s="146" t="s">
        <v>247</v>
      </c>
      <c r="F177" s="173" t="s">
        <v>1183</v>
      </c>
      <c r="H177" s="174">
        <v>115.83</v>
      </c>
      <c r="L177" s="33"/>
      <c r="M177" s="149"/>
      <c r="T177" s="54"/>
      <c r="AU177" s="18" t="s">
        <v>85</v>
      </c>
    </row>
    <row r="178" spans="2:65" s="1" customFormat="1" ht="11.25">
      <c r="B178" s="33"/>
      <c r="D178" s="146" t="s">
        <v>247</v>
      </c>
      <c r="F178" s="173" t="s">
        <v>1184</v>
      </c>
      <c r="H178" s="174">
        <v>115.4</v>
      </c>
      <c r="L178" s="33"/>
      <c r="M178" s="149"/>
      <c r="T178" s="54"/>
      <c r="AU178" s="18" t="s">
        <v>85</v>
      </c>
    </row>
    <row r="179" spans="2:65" s="1" customFormat="1" ht="11.25">
      <c r="B179" s="33"/>
      <c r="D179" s="146" t="s">
        <v>247</v>
      </c>
      <c r="F179" s="173" t="s">
        <v>1185</v>
      </c>
      <c r="H179" s="174">
        <v>3.64</v>
      </c>
      <c r="L179" s="33"/>
      <c r="M179" s="149"/>
      <c r="T179" s="54"/>
      <c r="AU179" s="18" t="s">
        <v>85</v>
      </c>
    </row>
    <row r="180" spans="2:65" s="1" customFormat="1" ht="11.25">
      <c r="B180" s="33"/>
      <c r="D180" s="146" t="s">
        <v>247</v>
      </c>
      <c r="F180" s="173" t="s">
        <v>235</v>
      </c>
      <c r="H180" s="174">
        <v>324.69</v>
      </c>
      <c r="L180" s="33"/>
      <c r="M180" s="149"/>
      <c r="T180" s="54"/>
      <c r="AU180" s="18" t="s">
        <v>85</v>
      </c>
    </row>
    <row r="181" spans="2:65" s="1" customFormat="1" ht="16.5" customHeight="1">
      <c r="B181" s="33"/>
      <c r="C181" s="133" t="s">
        <v>270</v>
      </c>
      <c r="D181" s="133" t="s">
        <v>220</v>
      </c>
      <c r="E181" s="134" t="s">
        <v>1198</v>
      </c>
      <c r="F181" s="135" t="s">
        <v>1199</v>
      </c>
      <c r="G181" s="136" t="s">
        <v>181</v>
      </c>
      <c r="H181" s="137">
        <v>15.166</v>
      </c>
      <c r="I181" s="138"/>
      <c r="J181" s="139">
        <f>ROUND(I181*H181,2)</f>
        <v>0</v>
      </c>
      <c r="K181" s="135" t="s">
        <v>223</v>
      </c>
      <c r="L181" s="33"/>
      <c r="M181" s="140" t="s">
        <v>19</v>
      </c>
      <c r="N181" s="141" t="s">
        <v>46</v>
      </c>
      <c r="P181" s="142">
        <f>O181*H181</f>
        <v>0</v>
      </c>
      <c r="Q181" s="142">
        <v>1.09528</v>
      </c>
      <c r="R181" s="142">
        <f>Q181*H181</f>
        <v>16.61101648</v>
      </c>
      <c r="S181" s="142">
        <v>0</v>
      </c>
      <c r="T181" s="143">
        <f>S181*H181</f>
        <v>0</v>
      </c>
      <c r="AR181" s="144" t="s">
        <v>224</v>
      </c>
      <c r="AT181" s="144" t="s">
        <v>220</v>
      </c>
      <c r="AU181" s="144" t="s">
        <v>85</v>
      </c>
      <c r="AY181" s="18" t="s">
        <v>218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8" t="s">
        <v>83</v>
      </c>
      <c r="BK181" s="145">
        <f>ROUND(I181*H181,2)</f>
        <v>0</v>
      </c>
      <c r="BL181" s="18" t="s">
        <v>224</v>
      </c>
      <c r="BM181" s="144" t="s">
        <v>1200</v>
      </c>
    </row>
    <row r="182" spans="2:65" s="1" customFormat="1" ht="29.25">
      <c r="B182" s="33"/>
      <c r="D182" s="146" t="s">
        <v>226</v>
      </c>
      <c r="F182" s="147" t="s">
        <v>1201</v>
      </c>
      <c r="I182" s="148"/>
      <c r="L182" s="33"/>
      <c r="M182" s="149"/>
      <c r="T182" s="54"/>
      <c r="AT182" s="18" t="s">
        <v>226</v>
      </c>
      <c r="AU182" s="18" t="s">
        <v>85</v>
      </c>
    </row>
    <row r="183" spans="2:65" s="1" customFormat="1" ht="11.25">
      <c r="B183" s="33"/>
      <c r="D183" s="150" t="s">
        <v>228</v>
      </c>
      <c r="F183" s="151" t="s">
        <v>1202</v>
      </c>
      <c r="I183" s="148"/>
      <c r="L183" s="33"/>
      <c r="M183" s="149"/>
      <c r="T183" s="54"/>
      <c r="AT183" s="18" t="s">
        <v>228</v>
      </c>
      <c r="AU183" s="18" t="s">
        <v>85</v>
      </c>
    </row>
    <row r="184" spans="2:65" s="13" customFormat="1" ht="11.25">
      <c r="B184" s="158"/>
      <c r="D184" s="146" t="s">
        <v>230</v>
      </c>
      <c r="E184" s="159" t="s">
        <v>19</v>
      </c>
      <c r="F184" s="160" t="s">
        <v>1203</v>
      </c>
      <c r="H184" s="161">
        <v>15.166</v>
      </c>
      <c r="I184" s="162"/>
      <c r="L184" s="158"/>
      <c r="M184" s="163"/>
      <c r="T184" s="164"/>
      <c r="AT184" s="159" t="s">
        <v>230</v>
      </c>
      <c r="AU184" s="159" t="s">
        <v>85</v>
      </c>
      <c r="AV184" s="13" t="s">
        <v>85</v>
      </c>
      <c r="AW184" s="13" t="s">
        <v>36</v>
      </c>
      <c r="AX184" s="13" t="s">
        <v>83</v>
      </c>
      <c r="AY184" s="159" t="s">
        <v>218</v>
      </c>
    </row>
    <row r="185" spans="2:65" s="1" customFormat="1" ht="11.25">
      <c r="B185" s="33"/>
      <c r="D185" s="146" t="s">
        <v>247</v>
      </c>
      <c r="F185" s="172" t="s">
        <v>1204</v>
      </c>
      <c r="L185" s="33"/>
      <c r="M185" s="149"/>
      <c r="T185" s="54"/>
      <c r="AU185" s="18" t="s">
        <v>85</v>
      </c>
    </row>
    <row r="186" spans="2:65" s="1" customFormat="1" ht="11.25">
      <c r="B186" s="33"/>
      <c r="D186" s="146" t="s">
        <v>247</v>
      </c>
      <c r="F186" s="173" t="s">
        <v>1143</v>
      </c>
      <c r="H186" s="174">
        <v>0</v>
      </c>
      <c r="L186" s="33"/>
      <c r="M186" s="149"/>
      <c r="T186" s="54"/>
      <c r="AU186" s="18" t="s">
        <v>85</v>
      </c>
    </row>
    <row r="187" spans="2:65" s="1" customFormat="1" ht="11.25">
      <c r="B187" s="33"/>
      <c r="D187" s="146" t="s">
        <v>247</v>
      </c>
      <c r="F187" s="173" t="s">
        <v>1144</v>
      </c>
      <c r="H187" s="174">
        <v>21.93</v>
      </c>
      <c r="L187" s="33"/>
      <c r="M187" s="149"/>
      <c r="T187" s="54"/>
      <c r="AU187" s="18" t="s">
        <v>85</v>
      </c>
    </row>
    <row r="188" spans="2:65" s="1" customFormat="1" ht="11.25">
      <c r="B188" s="33"/>
      <c r="D188" s="146" t="s">
        <v>247</v>
      </c>
      <c r="F188" s="173" t="s">
        <v>1145</v>
      </c>
      <c r="H188" s="174">
        <v>0</v>
      </c>
      <c r="L188" s="33"/>
      <c r="M188" s="149"/>
      <c r="T188" s="54"/>
      <c r="AU188" s="18" t="s">
        <v>85</v>
      </c>
    </row>
    <row r="189" spans="2:65" s="1" customFormat="1" ht="11.25">
      <c r="B189" s="33"/>
      <c r="D189" s="146" t="s">
        <v>247</v>
      </c>
      <c r="F189" s="173" t="s">
        <v>1146</v>
      </c>
      <c r="H189" s="174">
        <v>60.3</v>
      </c>
      <c r="L189" s="33"/>
      <c r="M189" s="149"/>
      <c r="T189" s="54"/>
      <c r="AU189" s="18" t="s">
        <v>85</v>
      </c>
    </row>
    <row r="190" spans="2:65" s="1" customFormat="1" ht="11.25">
      <c r="B190" s="33"/>
      <c r="D190" s="146" t="s">
        <v>247</v>
      </c>
      <c r="F190" s="173" t="s">
        <v>1147</v>
      </c>
      <c r="H190" s="174">
        <v>29.4</v>
      </c>
      <c r="L190" s="33"/>
      <c r="M190" s="149"/>
      <c r="T190" s="54"/>
      <c r="AU190" s="18" t="s">
        <v>85</v>
      </c>
    </row>
    <row r="191" spans="2:65" s="1" customFormat="1" ht="11.25">
      <c r="B191" s="33"/>
      <c r="D191" s="146" t="s">
        <v>247</v>
      </c>
      <c r="F191" s="173" t="s">
        <v>1148</v>
      </c>
      <c r="H191" s="174">
        <v>34.700000000000003</v>
      </c>
      <c r="L191" s="33"/>
      <c r="M191" s="149"/>
      <c r="T191" s="54"/>
      <c r="AU191" s="18" t="s">
        <v>85</v>
      </c>
    </row>
    <row r="192" spans="2:65" s="1" customFormat="1" ht="11.25">
      <c r="B192" s="33"/>
      <c r="D192" s="146" t="s">
        <v>247</v>
      </c>
      <c r="F192" s="173" t="s">
        <v>1149</v>
      </c>
      <c r="H192" s="174">
        <v>44.3</v>
      </c>
      <c r="L192" s="33"/>
      <c r="M192" s="149"/>
      <c r="T192" s="54"/>
      <c r="AU192" s="18" t="s">
        <v>85</v>
      </c>
    </row>
    <row r="193" spans="2:65" s="1" customFormat="1" ht="11.25">
      <c r="B193" s="33"/>
      <c r="D193" s="146" t="s">
        <v>247</v>
      </c>
      <c r="F193" s="173" t="s">
        <v>1150</v>
      </c>
      <c r="H193" s="174">
        <v>20.65</v>
      </c>
      <c r="L193" s="33"/>
      <c r="M193" s="149"/>
      <c r="T193" s="54"/>
      <c r="AU193" s="18" t="s">
        <v>85</v>
      </c>
    </row>
    <row r="194" spans="2:65" s="1" customFormat="1" ht="11.25">
      <c r="B194" s="33"/>
      <c r="D194" s="146" t="s">
        <v>247</v>
      </c>
      <c r="F194" s="173" t="s">
        <v>1151</v>
      </c>
      <c r="H194" s="174">
        <v>26.5</v>
      </c>
      <c r="L194" s="33"/>
      <c r="M194" s="149"/>
      <c r="T194" s="54"/>
      <c r="AU194" s="18" t="s">
        <v>85</v>
      </c>
    </row>
    <row r="195" spans="2:65" s="1" customFormat="1" ht="11.25">
      <c r="B195" s="33"/>
      <c r="D195" s="146" t="s">
        <v>247</v>
      </c>
      <c r="F195" s="173" t="s">
        <v>1152</v>
      </c>
      <c r="H195" s="174">
        <v>34.200000000000003</v>
      </c>
      <c r="L195" s="33"/>
      <c r="M195" s="149"/>
      <c r="T195" s="54"/>
      <c r="AU195" s="18" t="s">
        <v>85</v>
      </c>
    </row>
    <row r="196" spans="2:65" s="1" customFormat="1" ht="11.25">
      <c r="B196" s="33"/>
      <c r="D196" s="146" t="s">
        <v>247</v>
      </c>
      <c r="F196" s="173" t="s">
        <v>1153</v>
      </c>
      <c r="H196" s="174">
        <v>34.799999999999997</v>
      </c>
      <c r="L196" s="33"/>
      <c r="M196" s="149"/>
      <c r="T196" s="54"/>
      <c r="AU196" s="18" t="s">
        <v>85</v>
      </c>
    </row>
    <row r="197" spans="2:65" s="1" customFormat="1" ht="11.25">
      <c r="B197" s="33"/>
      <c r="D197" s="146" t="s">
        <v>247</v>
      </c>
      <c r="F197" s="173" t="s">
        <v>1154</v>
      </c>
      <c r="H197" s="174">
        <v>13.36</v>
      </c>
      <c r="L197" s="33"/>
      <c r="M197" s="149"/>
      <c r="T197" s="54"/>
      <c r="AU197" s="18" t="s">
        <v>85</v>
      </c>
    </row>
    <row r="198" spans="2:65" s="1" customFormat="1" ht="11.25">
      <c r="B198" s="33"/>
      <c r="D198" s="146" t="s">
        <v>247</v>
      </c>
      <c r="F198" s="173" t="s">
        <v>1155</v>
      </c>
      <c r="H198" s="174">
        <v>0</v>
      </c>
      <c r="L198" s="33"/>
      <c r="M198" s="149"/>
      <c r="T198" s="54"/>
      <c r="AU198" s="18" t="s">
        <v>85</v>
      </c>
    </row>
    <row r="199" spans="2:65" s="1" customFormat="1" ht="11.25">
      <c r="B199" s="33"/>
      <c r="D199" s="146" t="s">
        <v>247</v>
      </c>
      <c r="F199" s="173" t="s">
        <v>1156</v>
      </c>
      <c r="H199" s="174">
        <v>12.225</v>
      </c>
      <c r="L199" s="33"/>
      <c r="M199" s="149"/>
      <c r="T199" s="54"/>
      <c r="AU199" s="18" t="s">
        <v>85</v>
      </c>
    </row>
    <row r="200" spans="2:65" s="1" customFormat="1" ht="11.25">
      <c r="B200" s="33"/>
      <c r="D200" s="146" t="s">
        <v>247</v>
      </c>
      <c r="F200" s="173" t="s">
        <v>1157</v>
      </c>
      <c r="H200" s="174">
        <v>0</v>
      </c>
      <c r="L200" s="33"/>
      <c r="M200" s="149"/>
      <c r="T200" s="54"/>
      <c r="AU200" s="18" t="s">
        <v>85</v>
      </c>
    </row>
    <row r="201" spans="2:65" s="1" customFormat="1" ht="11.25">
      <c r="B201" s="33"/>
      <c r="D201" s="146" t="s">
        <v>247</v>
      </c>
      <c r="F201" s="173" t="s">
        <v>1158</v>
      </c>
      <c r="H201" s="174">
        <v>8.5500000000000007</v>
      </c>
      <c r="L201" s="33"/>
      <c r="M201" s="149"/>
      <c r="T201" s="54"/>
      <c r="AU201" s="18" t="s">
        <v>85</v>
      </c>
    </row>
    <row r="202" spans="2:65" s="1" customFormat="1" ht="11.25">
      <c r="B202" s="33"/>
      <c r="D202" s="146" t="s">
        <v>247</v>
      </c>
      <c r="F202" s="173" t="s">
        <v>1159</v>
      </c>
      <c r="H202" s="174">
        <v>37.978999999999999</v>
      </c>
      <c r="L202" s="33"/>
      <c r="M202" s="149"/>
      <c r="T202" s="54"/>
      <c r="AU202" s="18" t="s">
        <v>85</v>
      </c>
    </row>
    <row r="203" spans="2:65" s="1" customFormat="1" ht="11.25">
      <c r="B203" s="33"/>
      <c r="D203" s="146" t="s">
        <v>247</v>
      </c>
      <c r="F203" s="173" t="s">
        <v>1160</v>
      </c>
      <c r="H203" s="174">
        <v>27.204000000000001</v>
      </c>
      <c r="L203" s="33"/>
      <c r="M203" s="149"/>
      <c r="T203" s="54"/>
      <c r="AU203" s="18" t="s">
        <v>85</v>
      </c>
    </row>
    <row r="204" spans="2:65" s="1" customFormat="1" ht="11.25">
      <c r="B204" s="33"/>
      <c r="D204" s="146" t="s">
        <v>247</v>
      </c>
      <c r="F204" s="173" t="s">
        <v>1161</v>
      </c>
      <c r="H204" s="174">
        <v>27.204000000000001</v>
      </c>
      <c r="L204" s="33"/>
      <c r="M204" s="149"/>
      <c r="T204" s="54"/>
      <c r="AU204" s="18" t="s">
        <v>85</v>
      </c>
    </row>
    <row r="205" spans="2:65" s="1" customFormat="1" ht="11.25">
      <c r="B205" s="33"/>
      <c r="D205" s="146" t="s">
        <v>247</v>
      </c>
      <c r="F205" s="173" t="s">
        <v>235</v>
      </c>
      <c r="H205" s="174">
        <v>433.30200000000002</v>
      </c>
      <c r="L205" s="33"/>
      <c r="M205" s="149"/>
      <c r="T205" s="54"/>
      <c r="AU205" s="18" t="s">
        <v>85</v>
      </c>
    </row>
    <row r="206" spans="2:65" s="1" customFormat="1" ht="16.5" customHeight="1">
      <c r="B206" s="33"/>
      <c r="C206" s="133" t="s">
        <v>301</v>
      </c>
      <c r="D206" s="133" t="s">
        <v>220</v>
      </c>
      <c r="E206" s="134" t="s">
        <v>1205</v>
      </c>
      <c r="F206" s="135" t="s">
        <v>1206</v>
      </c>
      <c r="G206" s="136" t="s">
        <v>181</v>
      </c>
      <c r="H206" s="137">
        <v>34.664000000000001</v>
      </c>
      <c r="I206" s="138"/>
      <c r="J206" s="139">
        <f>ROUND(I206*H206,2)</f>
        <v>0</v>
      </c>
      <c r="K206" s="135" t="s">
        <v>223</v>
      </c>
      <c r="L206" s="33"/>
      <c r="M206" s="140" t="s">
        <v>19</v>
      </c>
      <c r="N206" s="141" t="s">
        <v>46</v>
      </c>
      <c r="P206" s="142">
        <f>O206*H206</f>
        <v>0</v>
      </c>
      <c r="Q206" s="142">
        <v>1.0556000000000001</v>
      </c>
      <c r="R206" s="142">
        <f>Q206*H206</f>
        <v>36.591318400000006</v>
      </c>
      <c r="S206" s="142">
        <v>0</v>
      </c>
      <c r="T206" s="143">
        <f>S206*H206</f>
        <v>0</v>
      </c>
      <c r="AR206" s="144" t="s">
        <v>224</v>
      </c>
      <c r="AT206" s="144" t="s">
        <v>220</v>
      </c>
      <c r="AU206" s="144" t="s">
        <v>85</v>
      </c>
      <c r="AY206" s="18" t="s">
        <v>218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8" t="s">
        <v>83</v>
      </c>
      <c r="BK206" s="145">
        <f>ROUND(I206*H206,2)</f>
        <v>0</v>
      </c>
      <c r="BL206" s="18" t="s">
        <v>224</v>
      </c>
      <c r="BM206" s="144" t="s">
        <v>1207</v>
      </c>
    </row>
    <row r="207" spans="2:65" s="1" customFormat="1" ht="29.25">
      <c r="B207" s="33"/>
      <c r="D207" s="146" t="s">
        <v>226</v>
      </c>
      <c r="F207" s="147" t="s">
        <v>1208</v>
      </c>
      <c r="I207" s="148"/>
      <c r="L207" s="33"/>
      <c r="M207" s="149"/>
      <c r="T207" s="54"/>
      <c r="AT207" s="18" t="s">
        <v>226</v>
      </c>
      <c r="AU207" s="18" t="s">
        <v>85</v>
      </c>
    </row>
    <row r="208" spans="2:65" s="1" customFormat="1" ht="11.25">
      <c r="B208" s="33"/>
      <c r="D208" s="150" t="s">
        <v>228</v>
      </c>
      <c r="F208" s="151" t="s">
        <v>1209</v>
      </c>
      <c r="I208" s="148"/>
      <c r="L208" s="33"/>
      <c r="M208" s="149"/>
      <c r="T208" s="54"/>
      <c r="AT208" s="18" t="s">
        <v>228</v>
      </c>
      <c r="AU208" s="18" t="s">
        <v>85</v>
      </c>
    </row>
    <row r="209" spans="2:51" s="13" customFormat="1" ht="11.25">
      <c r="B209" s="158"/>
      <c r="D209" s="146" t="s">
        <v>230</v>
      </c>
      <c r="E209" s="159" t="s">
        <v>19</v>
      </c>
      <c r="F209" s="160" t="s">
        <v>1210</v>
      </c>
      <c r="H209" s="161">
        <v>34.664000000000001</v>
      </c>
      <c r="I209" s="162"/>
      <c r="L209" s="158"/>
      <c r="M209" s="163"/>
      <c r="T209" s="164"/>
      <c r="AT209" s="159" t="s">
        <v>230</v>
      </c>
      <c r="AU209" s="159" t="s">
        <v>85</v>
      </c>
      <c r="AV209" s="13" t="s">
        <v>85</v>
      </c>
      <c r="AW209" s="13" t="s">
        <v>36</v>
      </c>
      <c r="AX209" s="13" t="s">
        <v>83</v>
      </c>
      <c r="AY209" s="159" t="s">
        <v>218</v>
      </c>
    </row>
    <row r="210" spans="2:51" s="1" customFormat="1" ht="11.25">
      <c r="B210" s="33"/>
      <c r="D210" s="146" t="s">
        <v>247</v>
      </c>
      <c r="F210" s="172" t="s">
        <v>1204</v>
      </c>
      <c r="L210" s="33"/>
      <c r="M210" s="149"/>
      <c r="T210" s="54"/>
      <c r="AU210" s="18" t="s">
        <v>85</v>
      </c>
    </row>
    <row r="211" spans="2:51" s="1" customFormat="1" ht="11.25">
      <c r="B211" s="33"/>
      <c r="D211" s="146" t="s">
        <v>247</v>
      </c>
      <c r="F211" s="173" t="s">
        <v>1143</v>
      </c>
      <c r="H211" s="174">
        <v>0</v>
      </c>
      <c r="L211" s="33"/>
      <c r="M211" s="149"/>
      <c r="T211" s="54"/>
      <c r="AU211" s="18" t="s">
        <v>85</v>
      </c>
    </row>
    <row r="212" spans="2:51" s="1" customFormat="1" ht="11.25">
      <c r="B212" s="33"/>
      <c r="D212" s="146" t="s">
        <v>247</v>
      </c>
      <c r="F212" s="173" t="s">
        <v>1144</v>
      </c>
      <c r="H212" s="174">
        <v>21.93</v>
      </c>
      <c r="L212" s="33"/>
      <c r="M212" s="149"/>
      <c r="T212" s="54"/>
      <c r="AU212" s="18" t="s">
        <v>85</v>
      </c>
    </row>
    <row r="213" spans="2:51" s="1" customFormat="1" ht="11.25">
      <c r="B213" s="33"/>
      <c r="D213" s="146" t="s">
        <v>247</v>
      </c>
      <c r="F213" s="173" t="s">
        <v>1145</v>
      </c>
      <c r="H213" s="174">
        <v>0</v>
      </c>
      <c r="L213" s="33"/>
      <c r="M213" s="149"/>
      <c r="T213" s="54"/>
      <c r="AU213" s="18" t="s">
        <v>85</v>
      </c>
    </row>
    <row r="214" spans="2:51" s="1" customFormat="1" ht="11.25">
      <c r="B214" s="33"/>
      <c r="D214" s="146" t="s">
        <v>247</v>
      </c>
      <c r="F214" s="173" t="s">
        <v>1146</v>
      </c>
      <c r="H214" s="174">
        <v>60.3</v>
      </c>
      <c r="L214" s="33"/>
      <c r="M214" s="149"/>
      <c r="T214" s="54"/>
      <c r="AU214" s="18" t="s">
        <v>85</v>
      </c>
    </row>
    <row r="215" spans="2:51" s="1" customFormat="1" ht="11.25">
      <c r="B215" s="33"/>
      <c r="D215" s="146" t="s">
        <v>247</v>
      </c>
      <c r="F215" s="173" t="s">
        <v>1147</v>
      </c>
      <c r="H215" s="174">
        <v>29.4</v>
      </c>
      <c r="L215" s="33"/>
      <c r="M215" s="149"/>
      <c r="T215" s="54"/>
      <c r="AU215" s="18" t="s">
        <v>85</v>
      </c>
    </row>
    <row r="216" spans="2:51" s="1" customFormat="1" ht="11.25">
      <c r="B216" s="33"/>
      <c r="D216" s="146" t="s">
        <v>247</v>
      </c>
      <c r="F216" s="173" t="s">
        <v>1148</v>
      </c>
      <c r="H216" s="174">
        <v>34.700000000000003</v>
      </c>
      <c r="L216" s="33"/>
      <c r="M216" s="149"/>
      <c r="T216" s="54"/>
      <c r="AU216" s="18" t="s">
        <v>85</v>
      </c>
    </row>
    <row r="217" spans="2:51" s="1" customFormat="1" ht="11.25">
      <c r="B217" s="33"/>
      <c r="D217" s="146" t="s">
        <v>247</v>
      </c>
      <c r="F217" s="173" t="s">
        <v>1149</v>
      </c>
      <c r="H217" s="174">
        <v>44.3</v>
      </c>
      <c r="L217" s="33"/>
      <c r="M217" s="149"/>
      <c r="T217" s="54"/>
      <c r="AU217" s="18" t="s">
        <v>85</v>
      </c>
    </row>
    <row r="218" spans="2:51" s="1" customFormat="1" ht="11.25">
      <c r="B218" s="33"/>
      <c r="D218" s="146" t="s">
        <v>247</v>
      </c>
      <c r="F218" s="173" t="s">
        <v>1150</v>
      </c>
      <c r="H218" s="174">
        <v>20.65</v>
      </c>
      <c r="L218" s="33"/>
      <c r="M218" s="149"/>
      <c r="T218" s="54"/>
      <c r="AU218" s="18" t="s">
        <v>85</v>
      </c>
    </row>
    <row r="219" spans="2:51" s="1" customFormat="1" ht="11.25">
      <c r="B219" s="33"/>
      <c r="D219" s="146" t="s">
        <v>247</v>
      </c>
      <c r="F219" s="173" t="s">
        <v>1151</v>
      </c>
      <c r="H219" s="174">
        <v>26.5</v>
      </c>
      <c r="L219" s="33"/>
      <c r="M219" s="149"/>
      <c r="T219" s="54"/>
      <c r="AU219" s="18" t="s">
        <v>85</v>
      </c>
    </row>
    <row r="220" spans="2:51" s="1" customFormat="1" ht="11.25">
      <c r="B220" s="33"/>
      <c r="D220" s="146" t="s">
        <v>247</v>
      </c>
      <c r="F220" s="173" t="s">
        <v>1152</v>
      </c>
      <c r="H220" s="174">
        <v>34.200000000000003</v>
      </c>
      <c r="L220" s="33"/>
      <c r="M220" s="149"/>
      <c r="T220" s="54"/>
      <c r="AU220" s="18" t="s">
        <v>85</v>
      </c>
    </row>
    <row r="221" spans="2:51" s="1" customFormat="1" ht="11.25">
      <c r="B221" s="33"/>
      <c r="D221" s="146" t="s">
        <v>247</v>
      </c>
      <c r="F221" s="173" t="s">
        <v>1153</v>
      </c>
      <c r="H221" s="174">
        <v>34.799999999999997</v>
      </c>
      <c r="L221" s="33"/>
      <c r="M221" s="149"/>
      <c r="T221" s="54"/>
      <c r="AU221" s="18" t="s">
        <v>85</v>
      </c>
    </row>
    <row r="222" spans="2:51" s="1" customFormat="1" ht="11.25">
      <c r="B222" s="33"/>
      <c r="D222" s="146" t="s">
        <v>247</v>
      </c>
      <c r="F222" s="173" t="s">
        <v>1154</v>
      </c>
      <c r="H222" s="174">
        <v>13.36</v>
      </c>
      <c r="L222" s="33"/>
      <c r="M222" s="149"/>
      <c r="T222" s="54"/>
      <c r="AU222" s="18" t="s">
        <v>85</v>
      </c>
    </row>
    <row r="223" spans="2:51" s="1" customFormat="1" ht="11.25">
      <c r="B223" s="33"/>
      <c r="D223" s="146" t="s">
        <v>247</v>
      </c>
      <c r="F223" s="173" t="s">
        <v>1155</v>
      </c>
      <c r="H223" s="174">
        <v>0</v>
      </c>
      <c r="L223" s="33"/>
      <c r="M223" s="149"/>
      <c r="T223" s="54"/>
      <c r="AU223" s="18" t="s">
        <v>85</v>
      </c>
    </row>
    <row r="224" spans="2:51" s="1" customFormat="1" ht="11.25">
      <c r="B224" s="33"/>
      <c r="D224" s="146" t="s">
        <v>247</v>
      </c>
      <c r="F224" s="173" t="s">
        <v>1156</v>
      </c>
      <c r="H224" s="174">
        <v>12.225</v>
      </c>
      <c r="L224" s="33"/>
      <c r="M224" s="149"/>
      <c r="T224" s="54"/>
      <c r="AU224" s="18" t="s">
        <v>85</v>
      </c>
    </row>
    <row r="225" spans="2:65" s="1" customFormat="1" ht="11.25">
      <c r="B225" s="33"/>
      <c r="D225" s="146" t="s">
        <v>247</v>
      </c>
      <c r="F225" s="173" t="s">
        <v>1157</v>
      </c>
      <c r="H225" s="174">
        <v>0</v>
      </c>
      <c r="L225" s="33"/>
      <c r="M225" s="149"/>
      <c r="T225" s="54"/>
      <c r="AU225" s="18" t="s">
        <v>85</v>
      </c>
    </row>
    <row r="226" spans="2:65" s="1" customFormat="1" ht="11.25">
      <c r="B226" s="33"/>
      <c r="D226" s="146" t="s">
        <v>247</v>
      </c>
      <c r="F226" s="173" t="s">
        <v>1158</v>
      </c>
      <c r="H226" s="174">
        <v>8.5500000000000007</v>
      </c>
      <c r="L226" s="33"/>
      <c r="M226" s="149"/>
      <c r="T226" s="54"/>
      <c r="AU226" s="18" t="s">
        <v>85</v>
      </c>
    </row>
    <row r="227" spans="2:65" s="1" customFormat="1" ht="11.25">
      <c r="B227" s="33"/>
      <c r="D227" s="146" t="s">
        <v>247</v>
      </c>
      <c r="F227" s="173" t="s">
        <v>1159</v>
      </c>
      <c r="H227" s="174">
        <v>37.978999999999999</v>
      </c>
      <c r="L227" s="33"/>
      <c r="M227" s="149"/>
      <c r="T227" s="54"/>
      <c r="AU227" s="18" t="s">
        <v>85</v>
      </c>
    </row>
    <row r="228" spans="2:65" s="1" customFormat="1" ht="11.25">
      <c r="B228" s="33"/>
      <c r="D228" s="146" t="s">
        <v>247</v>
      </c>
      <c r="F228" s="173" t="s">
        <v>1160</v>
      </c>
      <c r="H228" s="174">
        <v>27.204000000000001</v>
      </c>
      <c r="L228" s="33"/>
      <c r="M228" s="149"/>
      <c r="T228" s="54"/>
      <c r="AU228" s="18" t="s">
        <v>85</v>
      </c>
    </row>
    <row r="229" spans="2:65" s="1" customFormat="1" ht="11.25">
      <c r="B229" s="33"/>
      <c r="D229" s="146" t="s">
        <v>247</v>
      </c>
      <c r="F229" s="173" t="s">
        <v>1161</v>
      </c>
      <c r="H229" s="174">
        <v>27.204000000000001</v>
      </c>
      <c r="L229" s="33"/>
      <c r="M229" s="149"/>
      <c r="T229" s="54"/>
      <c r="AU229" s="18" t="s">
        <v>85</v>
      </c>
    </row>
    <row r="230" spans="2:65" s="1" customFormat="1" ht="11.25">
      <c r="B230" s="33"/>
      <c r="D230" s="146" t="s">
        <v>247</v>
      </c>
      <c r="F230" s="173" t="s">
        <v>235</v>
      </c>
      <c r="H230" s="174">
        <v>433.30200000000002</v>
      </c>
      <c r="L230" s="33"/>
      <c r="M230" s="149"/>
      <c r="T230" s="54"/>
      <c r="AU230" s="18" t="s">
        <v>85</v>
      </c>
    </row>
    <row r="231" spans="2:65" s="1" customFormat="1" ht="16.5" customHeight="1">
      <c r="B231" s="33"/>
      <c r="C231" s="133" t="s">
        <v>310</v>
      </c>
      <c r="D231" s="133" t="s">
        <v>220</v>
      </c>
      <c r="E231" s="134" t="s">
        <v>1211</v>
      </c>
      <c r="F231" s="135" t="s">
        <v>1212</v>
      </c>
      <c r="G231" s="136" t="s">
        <v>147</v>
      </c>
      <c r="H231" s="137">
        <v>0.39600000000000002</v>
      </c>
      <c r="I231" s="138"/>
      <c r="J231" s="139">
        <f>ROUND(I231*H231,2)</f>
        <v>0</v>
      </c>
      <c r="K231" s="135" t="s">
        <v>223</v>
      </c>
      <c r="L231" s="33"/>
      <c r="M231" s="140" t="s">
        <v>19</v>
      </c>
      <c r="N231" s="141" t="s">
        <v>46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224</v>
      </c>
      <c r="AT231" s="144" t="s">
        <v>220</v>
      </c>
      <c r="AU231" s="144" t="s">
        <v>85</v>
      </c>
      <c r="AY231" s="18" t="s">
        <v>218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8" t="s">
        <v>83</v>
      </c>
      <c r="BK231" s="145">
        <f>ROUND(I231*H231,2)</f>
        <v>0</v>
      </c>
      <c r="BL231" s="18" t="s">
        <v>224</v>
      </c>
      <c r="BM231" s="144" t="s">
        <v>1213</v>
      </c>
    </row>
    <row r="232" spans="2:65" s="1" customFormat="1" ht="11.25">
      <c r="B232" s="33"/>
      <c r="D232" s="146" t="s">
        <v>226</v>
      </c>
      <c r="F232" s="147" t="s">
        <v>1214</v>
      </c>
      <c r="I232" s="148"/>
      <c r="L232" s="33"/>
      <c r="M232" s="149"/>
      <c r="T232" s="54"/>
      <c r="AT232" s="18" t="s">
        <v>226</v>
      </c>
      <c r="AU232" s="18" t="s">
        <v>85</v>
      </c>
    </row>
    <row r="233" spans="2:65" s="1" customFormat="1" ht="11.25">
      <c r="B233" s="33"/>
      <c r="D233" s="150" t="s">
        <v>228</v>
      </c>
      <c r="F233" s="151" t="s">
        <v>1215</v>
      </c>
      <c r="I233" s="148"/>
      <c r="L233" s="33"/>
      <c r="M233" s="149"/>
      <c r="T233" s="54"/>
      <c r="AT233" s="18" t="s">
        <v>228</v>
      </c>
      <c r="AU233" s="18" t="s">
        <v>85</v>
      </c>
    </row>
    <row r="234" spans="2:65" s="12" customFormat="1" ht="11.25">
      <c r="B234" s="152"/>
      <c r="D234" s="146" t="s">
        <v>230</v>
      </c>
      <c r="E234" s="153" t="s">
        <v>19</v>
      </c>
      <c r="F234" s="154" t="s">
        <v>1216</v>
      </c>
      <c r="H234" s="153" t="s">
        <v>19</v>
      </c>
      <c r="I234" s="155"/>
      <c r="L234" s="152"/>
      <c r="M234" s="156"/>
      <c r="T234" s="157"/>
      <c r="AT234" s="153" t="s">
        <v>230</v>
      </c>
      <c r="AU234" s="153" t="s">
        <v>85</v>
      </c>
      <c r="AV234" s="12" t="s">
        <v>83</v>
      </c>
      <c r="AW234" s="12" t="s">
        <v>36</v>
      </c>
      <c r="AX234" s="12" t="s">
        <v>75</v>
      </c>
      <c r="AY234" s="153" t="s">
        <v>218</v>
      </c>
    </row>
    <row r="235" spans="2:65" s="13" customFormat="1" ht="11.25">
      <c r="B235" s="158"/>
      <c r="D235" s="146" t="s">
        <v>230</v>
      </c>
      <c r="E235" s="159" t="s">
        <v>19</v>
      </c>
      <c r="F235" s="160" t="s">
        <v>1217</v>
      </c>
      <c r="H235" s="161">
        <v>0.39600000000000002</v>
      </c>
      <c r="I235" s="162"/>
      <c r="L235" s="158"/>
      <c r="M235" s="163"/>
      <c r="T235" s="164"/>
      <c r="AT235" s="159" t="s">
        <v>230</v>
      </c>
      <c r="AU235" s="159" t="s">
        <v>85</v>
      </c>
      <c r="AV235" s="13" t="s">
        <v>85</v>
      </c>
      <c r="AW235" s="13" t="s">
        <v>36</v>
      </c>
      <c r="AX235" s="13" t="s">
        <v>83</v>
      </c>
      <c r="AY235" s="159" t="s">
        <v>218</v>
      </c>
    </row>
    <row r="236" spans="2:65" s="1" customFormat="1" ht="16.5" customHeight="1">
      <c r="B236" s="33"/>
      <c r="C236" s="133" t="s">
        <v>326</v>
      </c>
      <c r="D236" s="133" t="s">
        <v>220</v>
      </c>
      <c r="E236" s="134" t="s">
        <v>1218</v>
      </c>
      <c r="F236" s="135" t="s">
        <v>1219</v>
      </c>
      <c r="G236" s="136" t="s">
        <v>181</v>
      </c>
      <c r="H236" s="137">
        <v>0.27</v>
      </c>
      <c r="I236" s="138"/>
      <c r="J236" s="139">
        <f>ROUND(I236*H236,2)</f>
        <v>0</v>
      </c>
      <c r="K236" s="135" t="s">
        <v>223</v>
      </c>
      <c r="L236" s="33"/>
      <c r="M236" s="140" t="s">
        <v>19</v>
      </c>
      <c r="N236" s="141" t="s">
        <v>46</v>
      </c>
      <c r="P236" s="142">
        <f>O236*H236</f>
        <v>0</v>
      </c>
      <c r="Q236" s="142">
        <v>1.04853</v>
      </c>
      <c r="R236" s="142">
        <f>Q236*H236</f>
        <v>0.2831031</v>
      </c>
      <c r="S236" s="142">
        <v>0</v>
      </c>
      <c r="T236" s="143">
        <f>S236*H236</f>
        <v>0</v>
      </c>
      <c r="AR236" s="144" t="s">
        <v>224</v>
      </c>
      <c r="AT236" s="144" t="s">
        <v>220</v>
      </c>
      <c r="AU236" s="144" t="s">
        <v>85</v>
      </c>
      <c r="AY236" s="18" t="s">
        <v>218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8" t="s">
        <v>83</v>
      </c>
      <c r="BK236" s="145">
        <f>ROUND(I236*H236,2)</f>
        <v>0</v>
      </c>
      <c r="BL236" s="18" t="s">
        <v>224</v>
      </c>
      <c r="BM236" s="144" t="s">
        <v>1220</v>
      </c>
    </row>
    <row r="237" spans="2:65" s="1" customFormat="1" ht="19.5">
      <c r="B237" s="33"/>
      <c r="D237" s="146" t="s">
        <v>226</v>
      </c>
      <c r="F237" s="147" t="s">
        <v>1221</v>
      </c>
      <c r="I237" s="148"/>
      <c r="L237" s="33"/>
      <c r="M237" s="149"/>
      <c r="T237" s="54"/>
      <c r="AT237" s="18" t="s">
        <v>226</v>
      </c>
      <c r="AU237" s="18" t="s">
        <v>85</v>
      </c>
    </row>
    <row r="238" spans="2:65" s="1" customFormat="1" ht="11.25">
      <c r="B238" s="33"/>
      <c r="D238" s="150" t="s">
        <v>228</v>
      </c>
      <c r="F238" s="151" t="s">
        <v>1222</v>
      </c>
      <c r="I238" s="148"/>
      <c r="L238" s="33"/>
      <c r="M238" s="149"/>
      <c r="T238" s="54"/>
      <c r="AT238" s="18" t="s">
        <v>228</v>
      </c>
      <c r="AU238" s="18" t="s">
        <v>85</v>
      </c>
    </row>
    <row r="239" spans="2:65" s="13" customFormat="1" ht="11.25">
      <c r="B239" s="158"/>
      <c r="D239" s="146" t="s">
        <v>230</v>
      </c>
      <c r="E239" s="159" t="s">
        <v>19</v>
      </c>
      <c r="F239" s="160" t="s">
        <v>1223</v>
      </c>
      <c r="H239" s="161">
        <v>0.27</v>
      </c>
      <c r="I239" s="162"/>
      <c r="L239" s="158"/>
      <c r="M239" s="163"/>
      <c r="T239" s="164"/>
      <c r="AT239" s="159" t="s">
        <v>230</v>
      </c>
      <c r="AU239" s="159" t="s">
        <v>85</v>
      </c>
      <c r="AV239" s="13" t="s">
        <v>85</v>
      </c>
      <c r="AW239" s="13" t="s">
        <v>36</v>
      </c>
      <c r="AX239" s="13" t="s">
        <v>83</v>
      </c>
      <c r="AY239" s="159" t="s">
        <v>218</v>
      </c>
    </row>
    <row r="240" spans="2:65" s="11" customFormat="1" ht="22.9" customHeight="1">
      <c r="B240" s="121"/>
      <c r="D240" s="122" t="s">
        <v>74</v>
      </c>
      <c r="E240" s="131" t="s">
        <v>224</v>
      </c>
      <c r="F240" s="131" t="s">
        <v>1224</v>
      </c>
      <c r="I240" s="124"/>
      <c r="J240" s="132">
        <f>BK240</f>
        <v>0</v>
      </c>
      <c r="L240" s="121"/>
      <c r="M240" s="126"/>
      <c r="P240" s="127">
        <f>SUM(P241:P318)</f>
        <v>0</v>
      </c>
      <c r="R240" s="127">
        <f>SUM(R241:R318)</f>
        <v>14.831003909999998</v>
      </c>
      <c r="T240" s="128">
        <f>SUM(T241:T318)</f>
        <v>0</v>
      </c>
      <c r="AR240" s="122" t="s">
        <v>83</v>
      </c>
      <c r="AT240" s="129" t="s">
        <v>74</v>
      </c>
      <c r="AU240" s="129" t="s">
        <v>83</v>
      </c>
      <c r="AY240" s="122" t="s">
        <v>218</v>
      </c>
      <c r="BK240" s="130">
        <f>SUM(BK241:BK318)</f>
        <v>0</v>
      </c>
    </row>
    <row r="241" spans="2:65" s="1" customFormat="1" ht="16.5" customHeight="1">
      <c r="B241" s="33"/>
      <c r="C241" s="133" t="s">
        <v>339</v>
      </c>
      <c r="D241" s="133" t="s">
        <v>220</v>
      </c>
      <c r="E241" s="134" t="s">
        <v>1225</v>
      </c>
      <c r="F241" s="135" t="s">
        <v>1226</v>
      </c>
      <c r="G241" s="136" t="s">
        <v>147</v>
      </c>
      <c r="H241" s="137">
        <v>55.35</v>
      </c>
      <c r="I241" s="138"/>
      <c r="J241" s="139">
        <f>ROUND(I241*H241,2)</f>
        <v>0</v>
      </c>
      <c r="K241" s="135" t="s">
        <v>223</v>
      </c>
      <c r="L241" s="33"/>
      <c r="M241" s="140" t="s">
        <v>19</v>
      </c>
      <c r="N241" s="141" t="s">
        <v>46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224</v>
      </c>
      <c r="AT241" s="144" t="s">
        <v>220</v>
      </c>
      <c r="AU241" s="144" t="s">
        <v>85</v>
      </c>
      <c r="AY241" s="18" t="s">
        <v>218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8" t="s">
        <v>83</v>
      </c>
      <c r="BK241" s="145">
        <f>ROUND(I241*H241,2)</f>
        <v>0</v>
      </c>
      <c r="BL241" s="18" t="s">
        <v>224</v>
      </c>
      <c r="BM241" s="144" t="s">
        <v>1227</v>
      </c>
    </row>
    <row r="242" spans="2:65" s="1" customFormat="1" ht="11.25">
      <c r="B242" s="33"/>
      <c r="D242" s="146" t="s">
        <v>226</v>
      </c>
      <c r="F242" s="147" t="s">
        <v>1228</v>
      </c>
      <c r="I242" s="148"/>
      <c r="L242" s="33"/>
      <c r="M242" s="149"/>
      <c r="T242" s="54"/>
      <c r="AT242" s="18" t="s">
        <v>226</v>
      </c>
      <c r="AU242" s="18" t="s">
        <v>85</v>
      </c>
    </row>
    <row r="243" spans="2:65" s="1" customFormat="1" ht="11.25">
      <c r="B243" s="33"/>
      <c r="D243" s="150" t="s">
        <v>228</v>
      </c>
      <c r="F243" s="151" t="s">
        <v>1229</v>
      </c>
      <c r="I243" s="148"/>
      <c r="L243" s="33"/>
      <c r="M243" s="149"/>
      <c r="T243" s="54"/>
      <c r="AT243" s="18" t="s">
        <v>228</v>
      </c>
      <c r="AU243" s="18" t="s">
        <v>85</v>
      </c>
    </row>
    <row r="244" spans="2:65" s="12" customFormat="1" ht="11.25">
      <c r="B244" s="152"/>
      <c r="D244" s="146" t="s">
        <v>230</v>
      </c>
      <c r="E244" s="153" t="s">
        <v>19</v>
      </c>
      <c r="F244" s="154" t="s">
        <v>1216</v>
      </c>
      <c r="H244" s="153" t="s">
        <v>19</v>
      </c>
      <c r="I244" s="155"/>
      <c r="L244" s="152"/>
      <c r="M244" s="156"/>
      <c r="T244" s="157"/>
      <c r="AT244" s="153" t="s">
        <v>230</v>
      </c>
      <c r="AU244" s="153" t="s">
        <v>85</v>
      </c>
      <c r="AV244" s="12" t="s">
        <v>83</v>
      </c>
      <c r="AW244" s="12" t="s">
        <v>36</v>
      </c>
      <c r="AX244" s="12" t="s">
        <v>75</v>
      </c>
      <c r="AY244" s="153" t="s">
        <v>218</v>
      </c>
    </row>
    <row r="245" spans="2:65" s="13" customFormat="1" ht="11.25">
      <c r="B245" s="158"/>
      <c r="D245" s="146" t="s">
        <v>230</v>
      </c>
      <c r="E245" s="159" t="s">
        <v>19</v>
      </c>
      <c r="F245" s="160" t="s">
        <v>1230</v>
      </c>
      <c r="H245" s="161">
        <v>53.55</v>
      </c>
      <c r="I245" s="162"/>
      <c r="L245" s="158"/>
      <c r="M245" s="163"/>
      <c r="T245" s="164"/>
      <c r="AT245" s="159" t="s">
        <v>230</v>
      </c>
      <c r="AU245" s="159" t="s">
        <v>85</v>
      </c>
      <c r="AV245" s="13" t="s">
        <v>85</v>
      </c>
      <c r="AW245" s="13" t="s">
        <v>36</v>
      </c>
      <c r="AX245" s="13" t="s">
        <v>75</v>
      </c>
      <c r="AY245" s="159" t="s">
        <v>218</v>
      </c>
    </row>
    <row r="246" spans="2:65" s="13" customFormat="1" ht="11.25">
      <c r="B246" s="158"/>
      <c r="D246" s="146" t="s">
        <v>230</v>
      </c>
      <c r="E246" s="159" t="s">
        <v>19</v>
      </c>
      <c r="F246" s="160" t="s">
        <v>1231</v>
      </c>
      <c r="H246" s="161">
        <v>1.8</v>
      </c>
      <c r="I246" s="162"/>
      <c r="L246" s="158"/>
      <c r="M246" s="163"/>
      <c r="T246" s="164"/>
      <c r="AT246" s="159" t="s">
        <v>230</v>
      </c>
      <c r="AU246" s="159" t="s">
        <v>85</v>
      </c>
      <c r="AV246" s="13" t="s">
        <v>85</v>
      </c>
      <c r="AW246" s="13" t="s">
        <v>36</v>
      </c>
      <c r="AX246" s="13" t="s">
        <v>75</v>
      </c>
      <c r="AY246" s="159" t="s">
        <v>218</v>
      </c>
    </row>
    <row r="247" spans="2:65" s="14" customFormat="1" ht="11.25">
      <c r="B247" s="165"/>
      <c r="D247" s="146" t="s">
        <v>230</v>
      </c>
      <c r="E247" s="166" t="s">
        <v>1121</v>
      </c>
      <c r="F247" s="167" t="s">
        <v>235</v>
      </c>
      <c r="H247" s="168">
        <v>55.35</v>
      </c>
      <c r="I247" s="169"/>
      <c r="L247" s="165"/>
      <c r="M247" s="170"/>
      <c r="T247" s="171"/>
      <c r="AT247" s="166" t="s">
        <v>230</v>
      </c>
      <c r="AU247" s="166" t="s">
        <v>85</v>
      </c>
      <c r="AV247" s="14" t="s">
        <v>224</v>
      </c>
      <c r="AW247" s="14" t="s">
        <v>36</v>
      </c>
      <c r="AX247" s="14" t="s">
        <v>83</v>
      </c>
      <c r="AY247" s="166" t="s">
        <v>218</v>
      </c>
    </row>
    <row r="248" spans="2:65" s="1" customFormat="1" ht="16.5" customHeight="1">
      <c r="B248" s="33"/>
      <c r="C248" s="133" t="s">
        <v>347</v>
      </c>
      <c r="D248" s="133" t="s">
        <v>220</v>
      </c>
      <c r="E248" s="134" t="s">
        <v>1232</v>
      </c>
      <c r="F248" s="135" t="s">
        <v>1233</v>
      </c>
      <c r="G248" s="136" t="s">
        <v>151</v>
      </c>
      <c r="H248" s="137">
        <v>42.9</v>
      </c>
      <c r="I248" s="138"/>
      <c r="J248" s="139">
        <f>ROUND(I248*H248,2)</f>
        <v>0</v>
      </c>
      <c r="K248" s="135" t="s">
        <v>223</v>
      </c>
      <c r="L248" s="33"/>
      <c r="M248" s="140" t="s">
        <v>19</v>
      </c>
      <c r="N248" s="141" t="s">
        <v>46</v>
      </c>
      <c r="P248" s="142">
        <f>O248*H248</f>
        <v>0</v>
      </c>
      <c r="Q248" s="142">
        <v>1.787E-2</v>
      </c>
      <c r="R248" s="142">
        <f>Q248*H248</f>
        <v>0.76662299999999994</v>
      </c>
      <c r="S248" s="142">
        <v>0</v>
      </c>
      <c r="T248" s="143">
        <f>S248*H248</f>
        <v>0</v>
      </c>
      <c r="AR248" s="144" t="s">
        <v>224</v>
      </c>
      <c r="AT248" s="144" t="s">
        <v>220</v>
      </c>
      <c r="AU248" s="144" t="s">
        <v>85</v>
      </c>
      <c r="AY248" s="18" t="s">
        <v>218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8" t="s">
        <v>83</v>
      </c>
      <c r="BK248" s="145">
        <f>ROUND(I248*H248,2)</f>
        <v>0</v>
      </c>
      <c r="BL248" s="18" t="s">
        <v>224</v>
      </c>
      <c r="BM248" s="144" t="s">
        <v>1234</v>
      </c>
    </row>
    <row r="249" spans="2:65" s="1" customFormat="1" ht="11.25">
      <c r="B249" s="33"/>
      <c r="D249" s="146" t="s">
        <v>226</v>
      </c>
      <c r="F249" s="147" t="s">
        <v>1235</v>
      </c>
      <c r="I249" s="148"/>
      <c r="L249" s="33"/>
      <c r="M249" s="149"/>
      <c r="T249" s="54"/>
      <c r="AT249" s="18" t="s">
        <v>226</v>
      </c>
      <c r="AU249" s="18" t="s">
        <v>85</v>
      </c>
    </row>
    <row r="250" spans="2:65" s="1" customFormat="1" ht="11.25">
      <c r="B250" s="33"/>
      <c r="D250" s="150" t="s">
        <v>228</v>
      </c>
      <c r="F250" s="151" t="s">
        <v>1236</v>
      </c>
      <c r="I250" s="148"/>
      <c r="L250" s="33"/>
      <c r="M250" s="149"/>
      <c r="T250" s="54"/>
      <c r="AT250" s="18" t="s">
        <v>228</v>
      </c>
      <c r="AU250" s="18" t="s">
        <v>85</v>
      </c>
    </row>
    <row r="251" spans="2:65" s="12" customFormat="1" ht="11.25">
      <c r="B251" s="152"/>
      <c r="D251" s="146" t="s">
        <v>230</v>
      </c>
      <c r="E251" s="153" t="s">
        <v>19</v>
      </c>
      <c r="F251" s="154" t="s">
        <v>1216</v>
      </c>
      <c r="H251" s="153" t="s">
        <v>19</v>
      </c>
      <c r="I251" s="155"/>
      <c r="L251" s="152"/>
      <c r="M251" s="156"/>
      <c r="T251" s="157"/>
      <c r="AT251" s="153" t="s">
        <v>230</v>
      </c>
      <c r="AU251" s="153" t="s">
        <v>85</v>
      </c>
      <c r="AV251" s="12" t="s">
        <v>83</v>
      </c>
      <c r="AW251" s="12" t="s">
        <v>36</v>
      </c>
      <c r="AX251" s="12" t="s">
        <v>75</v>
      </c>
      <c r="AY251" s="153" t="s">
        <v>218</v>
      </c>
    </row>
    <row r="252" spans="2:65" s="13" customFormat="1" ht="11.25">
      <c r="B252" s="158"/>
      <c r="D252" s="146" t="s">
        <v>230</v>
      </c>
      <c r="E252" s="159" t="s">
        <v>19</v>
      </c>
      <c r="F252" s="160" t="s">
        <v>1237</v>
      </c>
      <c r="H252" s="161">
        <v>20.9</v>
      </c>
      <c r="I252" s="162"/>
      <c r="L252" s="158"/>
      <c r="M252" s="163"/>
      <c r="T252" s="164"/>
      <c r="AT252" s="159" t="s">
        <v>230</v>
      </c>
      <c r="AU252" s="159" t="s">
        <v>85</v>
      </c>
      <c r="AV252" s="13" t="s">
        <v>85</v>
      </c>
      <c r="AW252" s="13" t="s">
        <v>36</v>
      </c>
      <c r="AX252" s="13" t="s">
        <v>75</v>
      </c>
      <c r="AY252" s="159" t="s">
        <v>218</v>
      </c>
    </row>
    <row r="253" spans="2:65" s="13" customFormat="1" ht="11.25">
      <c r="B253" s="158"/>
      <c r="D253" s="146" t="s">
        <v>230</v>
      </c>
      <c r="E253" s="159" t="s">
        <v>19</v>
      </c>
      <c r="F253" s="160" t="s">
        <v>1238</v>
      </c>
      <c r="H253" s="161">
        <v>22</v>
      </c>
      <c r="I253" s="162"/>
      <c r="L253" s="158"/>
      <c r="M253" s="163"/>
      <c r="T253" s="164"/>
      <c r="AT253" s="159" t="s">
        <v>230</v>
      </c>
      <c r="AU253" s="159" t="s">
        <v>85</v>
      </c>
      <c r="AV253" s="13" t="s">
        <v>85</v>
      </c>
      <c r="AW253" s="13" t="s">
        <v>36</v>
      </c>
      <c r="AX253" s="13" t="s">
        <v>75</v>
      </c>
      <c r="AY253" s="159" t="s">
        <v>218</v>
      </c>
    </row>
    <row r="254" spans="2:65" s="14" customFormat="1" ht="11.25">
      <c r="B254" s="165"/>
      <c r="D254" s="146" t="s">
        <v>230</v>
      </c>
      <c r="E254" s="166" t="s">
        <v>1095</v>
      </c>
      <c r="F254" s="167" t="s">
        <v>235</v>
      </c>
      <c r="H254" s="168">
        <v>42.9</v>
      </c>
      <c r="I254" s="169"/>
      <c r="L254" s="165"/>
      <c r="M254" s="170"/>
      <c r="T254" s="171"/>
      <c r="AT254" s="166" t="s">
        <v>230</v>
      </c>
      <c r="AU254" s="166" t="s">
        <v>85</v>
      </c>
      <c r="AV254" s="14" t="s">
        <v>224</v>
      </c>
      <c r="AW254" s="14" t="s">
        <v>36</v>
      </c>
      <c r="AX254" s="14" t="s">
        <v>83</v>
      </c>
      <c r="AY254" s="166" t="s">
        <v>218</v>
      </c>
    </row>
    <row r="255" spans="2:65" s="1" customFormat="1" ht="16.5" customHeight="1">
      <c r="B255" s="33"/>
      <c r="C255" s="133" t="s">
        <v>354</v>
      </c>
      <c r="D255" s="133" t="s">
        <v>220</v>
      </c>
      <c r="E255" s="134" t="s">
        <v>1239</v>
      </c>
      <c r="F255" s="135" t="s">
        <v>1240</v>
      </c>
      <c r="G255" s="136" t="s">
        <v>151</v>
      </c>
      <c r="H255" s="137">
        <v>42.9</v>
      </c>
      <c r="I255" s="138"/>
      <c r="J255" s="139">
        <f>ROUND(I255*H255,2)</f>
        <v>0</v>
      </c>
      <c r="K255" s="135" t="s">
        <v>223</v>
      </c>
      <c r="L255" s="33"/>
      <c r="M255" s="140" t="s">
        <v>19</v>
      </c>
      <c r="N255" s="141" t="s">
        <v>46</v>
      </c>
      <c r="P255" s="142">
        <f>O255*H255</f>
        <v>0</v>
      </c>
      <c r="Q255" s="142">
        <v>0</v>
      </c>
      <c r="R255" s="142">
        <f>Q255*H255</f>
        <v>0</v>
      </c>
      <c r="S255" s="142">
        <v>0</v>
      </c>
      <c r="T255" s="143">
        <f>S255*H255</f>
        <v>0</v>
      </c>
      <c r="AR255" s="144" t="s">
        <v>224</v>
      </c>
      <c r="AT255" s="144" t="s">
        <v>220</v>
      </c>
      <c r="AU255" s="144" t="s">
        <v>85</v>
      </c>
      <c r="AY255" s="18" t="s">
        <v>218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8" t="s">
        <v>83</v>
      </c>
      <c r="BK255" s="145">
        <f>ROUND(I255*H255,2)</f>
        <v>0</v>
      </c>
      <c r="BL255" s="18" t="s">
        <v>224</v>
      </c>
      <c r="BM255" s="144" t="s">
        <v>1241</v>
      </c>
    </row>
    <row r="256" spans="2:65" s="1" customFormat="1" ht="11.25">
      <c r="B256" s="33"/>
      <c r="D256" s="146" t="s">
        <v>226</v>
      </c>
      <c r="F256" s="147" t="s">
        <v>1242</v>
      </c>
      <c r="I256" s="148"/>
      <c r="L256" s="33"/>
      <c r="M256" s="149"/>
      <c r="T256" s="54"/>
      <c r="AT256" s="18" t="s">
        <v>226</v>
      </c>
      <c r="AU256" s="18" t="s">
        <v>85</v>
      </c>
    </row>
    <row r="257" spans="2:65" s="1" customFormat="1" ht="11.25">
      <c r="B257" s="33"/>
      <c r="D257" s="150" t="s">
        <v>228</v>
      </c>
      <c r="F257" s="151" t="s">
        <v>1243</v>
      </c>
      <c r="I257" s="148"/>
      <c r="L257" s="33"/>
      <c r="M257" s="149"/>
      <c r="T257" s="54"/>
      <c r="AT257" s="18" t="s">
        <v>228</v>
      </c>
      <c r="AU257" s="18" t="s">
        <v>85</v>
      </c>
    </row>
    <row r="258" spans="2:65" s="13" customFormat="1" ht="11.25">
      <c r="B258" s="158"/>
      <c r="D258" s="146" t="s">
        <v>230</v>
      </c>
      <c r="E258" s="159" t="s">
        <v>19</v>
      </c>
      <c r="F258" s="160" t="s">
        <v>1095</v>
      </c>
      <c r="H258" s="161">
        <v>42.9</v>
      </c>
      <c r="I258" s="162"/>
      <c r="L258" s="158"/>
      <c r="M258" s="163"/>
      <c r="T258" s="164"/>
      <c r="AT258" s="159" t="s">
        <v>230</v>
      </c>
      <c r="AU258" s="159" t="s">
        <v>85</v>
      </c>
      <c r="AV258" s="13" t="s">
        <v>85</v>
      </c>
      <c r="AW258" s="13" t="s">
        <v>36</v>
      </c>
      <c r="AX258" s="13" t="s">
        <v>83</v>
      </c>
      <c r="AY258" s="159" t="s">
        <v>218</v>
      </c>
    </row>
    <row r="259" spans="2:65" s="1" customFormat="1" ht="11.25">
      <c r="B259" s="33"/>
      <c r="D259" s="146" t="s">
        <v>247</v>
      </c>
      <c r="F259" s="172" t="s">
        <v>1244</v>
      </c>
      <c r="L259" s="33"/>
      <c r="M259" s="149"/>
      <c r="T259" s="54"/>
      <c r="AU259" s="18" t="s">
        <v>85</v>
      </c>
    </row>
    <row r="260" spans="2:65" s="1" customFormat="1" ht="11.25">
      <c r="B260" s="33"/>
      <c r="D260" s="146" t="s">
        <v>247</v>
      </c>
      <c r="F260" s="173" t="s">
        <v>1216</v>
      </c>
      <c r="H260" s="174">
        <v>0</v>
      </c>
      <c r="L260" s="33"/>
      <c r="M260" s="149"/>
      <c r="T260" s="54"/>
      <c r="AU260" s="18" t="s">
        <v>85</v>
      </c>
    </row>
    <row r="261" spans="2:65" s="1" customFormat="1" ht="11.25">
      <c r="B261" s="33"/>
      <c r="D261" s="146" t="s">
        <v>247</v>
      </c>
      <c r="F261" s="173" t="s">
        <v>1237</v>
      </c>
      <c r="H261" s="174">
        <v>20.9</v>
      </c>
      <c r="L261" s="33"/>
      <c r="M261" s="149"/>
      <c r="T261" s="54"/>
      <c r="AU261" s="18" t="s">
        <v>85</v>
      </c>
    </row>
    <row r="262" spans="2:65" s="1" customFormat="1" ht="11.25">
      <c r="B262" s="33"/>
      <c r="D262" s="146" t="s">
        <v>247</v>
      </c>
      <c r="F262" s="173" t="s">
        <v>1238</v>
      </c>
      <c r="H262" s="174">
        <v>22</v>
      </c>
      <c r="L262" s="33"/>
      <c r="M262" s="149"/>
      <c r="T262" s="54"/>
      <c r="AU262" s="18" t="s">
        <v>85</v>
      </c>
    </row>
    <row r="263" spans="2:65" s="1" customFormat="1" ht="11.25">
      <c r="B263" s="33"/>
      <c r="D263" s="146" t="s">
        <v>247</v>
      </c>
      <c r="F263" s="173" t="s">
        <v>235</v>
      </c>
      <c r="H263" s="174">
        <v>42.9</v>
      </c>
      <c r="L263" s="33"/>
      <c r="M263" s="149"/>
      <c r="T263" s="54"/>
      <c r="AU263" s="18" t="s">
        <v>85</v>
      </c>
    </row>
    <row r="264" spans="2:65" s="1" customFormat="1" ht="16.5" customHeight="1">
      <c r="B264" s="33"/>
      <c r="C264" s="133" t="s">
        <v>361</v>
      </c>
      <c r="D264" s="133" t="s">
        <v>220</v>
      </c>
      <c r="E264" s="134" t="s">
        <v>1245</v>
      </c>
      <c r="F264" s="135" t="s">
        <v>1246</v>
      </c>
      <c r="G264" s="136" t="s">
        <v>181</v>
      </c>
      <c r="H264" s="137">
        <v>12.177</v>
      </c>
      <c r="I264" s="138"/>
      <c r="J264" s="139">
        <f>ROUND(I264*H264,2)</f>
        <v>0</v>
      </c>
      <c r="K264" s="135" t="s">
        <v>223</v>
      </c>
      <c r="L264" s="33"/>
      <c r="M264" s="140" t="s">
        <v>19</v>
      </c>
      <c r="N264" s="141" t="s">
        <v>46</v>
      </c>
      <c r="P264" s="142">
        <f>O264*H264</f>
        <v>0</v>
      </c>
      <c r="Q264" s="142">
        <v>1.0492699999999999</v>
      </c>
      <c r="R264" s="142">
        <f>Q264*H264</f>
        <v>12.776960789999999</v>
      </c>
      <c r="S264" s="142">
        <v>0</v>
      </c>
      <c r="T264" s="143">
        <f>S264*H264</f>
        <v>0</v>
      </c>
      <c r="AR264" s="144" t="s">
        <v>224</v>
      </c>
      <c r="AT264" s="144" t="s">
        <v>220</v>
      </c>
      <c r="AU264" s="144" t="s">
        <v>85</v>
      </c>
      <c r="AY264" s="18" t="s">
        <v>218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8" t="s">
        <v>83</v>
      </c>
      <c r="BK264" s="145">
        <f>ROUND(I264*H264,2)</f>
        <v>0</v>
      </c>
      <c r="BL264" s="18" t="s">
        <v>224</v>
      </c>
      <c r="BM264" s="144" t="s">
        <v>1247</v>
      </c>
    </row>
    <row r="265" spans="2:65" s="1" customFormat="1" ht="11.25">
      <c r="B265" s="33"/>
      <c r="D265" s="146" t="s">
        <v>226</v>
      </c>
      <c r="F265" s="147" t="s">
        <v>1248</v>
      </c>
      <c r="I265" s="148"/>
      <c r="L265" s="33"/>
      <c r="M265" s="149"/>
      <c r="T265" s="54"/>
      <c r="AT265" s="18" t="s">
        <v>226</v>
      </c>
      <c r="AU265" s="18" t="s">
        <v>85</v>
      </c>
    </row>
    <row r="266" spans="2:65" s="1" customFormat="1" ht="11.25">
      <c r="B266" s="33"/>
      <c r="D266" s="150" t="s">
        <v>228</v>
      </c>
      <c r="F266" s="151" t="s">
        <v>1249</v>
      </c>
      <c r="I266" s="148"/>
      <c r="L266" s="33"/>
      <c r="M266" s="149"/>
      <c r="T266" s="54"/>
      <c r="AT266" s="18" t="s">
        <v>228</v>
      </c>
      <c r="AU266" s="18" t="s">
        <v>85</v>
      </c>
    </row>
    <row r="267" spans="2:65" s="13" customFormat="1" ht="11.25">
      <c r="B267" s="158"/>
      <c r="D267" s="146" t="s">
        <v>230</v>
      </c>
      <c r="E267" s="159" t="s">
        <v>19</v>
      </c>
      <c r="F267" s="160" t="s">
        <v>1250</v>
      </c>
      <c r="H267" s="161">
        <v>12.177</v>
      </c>
      <c r="I267" s="162"/>
      <c r="L267" s="158"/>
      <c r="M267" s="163"/>
      <c r="T267" s="164"/>
      <c r="AT267" s="159" t="s">
        <v>230</v>
      </c>
      <c r="AU267" s="159" t="s">
        <v>85</v>
      </c>
      <c r="AV267" s="13" t="s">
        <v>85</v>
      </c>
      <c r="AW267" s="13" t="s">
        <v>36</v>
      </c>
      <c r="AX267" s="13" t="s">
        <v>83</v>
      </c>
      <c r="AY267" s="159" t="s">
        <v>218</v>
      </c>
    </row>
    <row r="268" spans="2:65" s="1" customFormat="1" ht="11.25">
      <c r="B268" s="33"/>
      <c r="D268" s="146" t="s">
        <v>247</v>
      </c>
      <c r="F268" s="172" t="s">
        <v>1251</v>
      </c>
      <c r="L268" s="33"/>
      <c r="M268" s="149"/>
      <c r="T268" s="54"/>
      <c r="AU268" s="18" t="s">
        <v>85</v>
      </c>
    </row>
    <row r="269" spans="2:65" s="1" customFormat="1" ht="11.25">
      <c r="B269" s="33"/>
      <c r="D269" s="146" t="s">
        <v>247</v>
      </c>
      <c r="F269" s="173" t="s">
        <v>1216</v>
      </c>
      <c r="H269" s="174">
        <v>0</v>
      </c>
      <c r="L269" s="33"/>
      <c r="M269" s="149"/>
      <c r="T269" s="54"/>
      <c r="AU269" s="18" t="s">
        <v>85</v>
      </c>
    </row>
    <row r="270" spans="2:65" s="1" customFormat="1" ht="11.25">
      <c r="B270" s="33"/>
      <c r="D270" s="146" t="s">
        <v>247</v>
      </c>
      <c r="F270" s="173" t="s">
        <v>1230</v>
      </c>
      <c r="H270" s="174">
        <v>53.55</v>
      </c>
      <c r="L270" s="33"/>
      <c r="M270" s="149"/>
      <c r="T270" s="54"/>
      <c r="AU270" s="18" t="s">
        <v>85</v>
      </c>
    </row>
    <row r="271" spans="2:65" s="1" customFormat="1" ht="11.25">
      <c r="B271" s="33"/>
      <c r="D271" s="146" t="s">
        <v>247</v>
      </c>
      <c r="F271" s="173" t="s">
        <v>1231</v>
      </c>
      <c r="H271" s="174">
        <v>1.8</v>
      </c>
      <c r="L271" s="33"/>
      <c r="M271" s="149"/>
      <c r="T271" s="54"/>
      <c r="AU271" s="18" t="s">
        <v>85</v>
      </c>
    </row>
    <row r="272" spans="2:65" s="1" customFormat="1" ht="11.25">
      <c r="B272" s="33"/>
      <c r="D272" s="146" t="s">
        <v>247</v>
      </c>
      <c r="F272" s="173" t="s">
        <v>235</v>
      </c>
      <c r="H272" s="174">
        <v>55.35</v>
      </c>
      <c r="L272" s="33"/>
      <c r="M272" s="149"/>
      <c r="T272" s="54"/>
      <c r="AU272" s="18" t="s">
        <v>85</v>
      </c>
    </row>
    <row r="273" spans="2:65" s="1" customFormat="1" ht="16.5" customHeight="1">
      <c r="B273" s="33"/>
      <c r="C273" s="133" t="s">
        <v>8</v>
      </c>
      <c r="D273" s="133" t="s">
        <v>220</v>
      </c>
      <c r="E273" s="134" t="s">
        <v>1252</v>
      </c>
      <c r="F273" s="135" t="s">
        <v>1253</v>
      </c>
      <c r="G273" s="136" t="s">
        <v>151</v>
      </c>
      <c r="H273" s="137">
        <v>107.1</v>
      </c>
      <c r="I273" s="138"/>
      <c r="J273" s="139">
        <f>ROUND(I273*H273,2)</f>
        <v>0</v>
      </c>
      <c r="K273" s="135" t="s">
        <v>223</v>
      </c>
      <c r="L273" s="33"/>
      <c r="M273" s="140" t="s">
        <v>19</v>
      </c>
      <c r="N273" s="141" t="s">
        <v>46</v>
      </c>
      <c r="P273" s="142">
        <f>O273*H273</f>
        <v>0</v>
      </c>
      <c r="Q273" s="142">
        <v>1.0869999999999999E-2</v>
      </c>
      <c r="R273" s="142">
        <f>Q273*H273</f>
        <v>1.1641769999999998</v>
      </c>
      <c r="S273" s="142">
        <v>0</v>
      </c>
      <c r="T273" s="143">
        <f>S273*H273</f>
        <v>0</v>
      </c>
      <c r="AR273" s="144" t="s">
        <v>224</v>
      </c>
      <c r="AT273" s="144" t="s">
        <v>220</v>
      </c>
      <c r="AU273" s="144" t="s">
        <v>85</v>
      </c>
      <c r="AY273" s="18" t="s">
        <v>218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8" t="s">
        <v>83</v>
      </c>
      <c r="BK273" s="145">
        <f>ROUND(I273*H273,2)</f>
        <v>0</v>
      </c>
      <c r="BL273" s="18" t="s">
        <v>224</v>
      </c>
      <c r="BM273" s="144" t="s">
        <v>1254</v>
      </c>
    </row>
    <row r="274" spans="2:65" s="1" customFormat="1" ht="11.25">
      <c r="B274" s="33"/>
      <c r="D274" s="146" t="s">
        <v>226</v>
      </c>
      <c r="F274" s="147" t="s">
        <v>1255</v>
      </c>
      <c r="I274" s="148"/>
      <c r="L274" s="33"/>
      <c r="M274" s="149"/>
      <c r="T274" s="54"/>
      <c r="AT274" s="18" t="s">
        <v>226</v>
      </c>
      <c r="AU274" s="18" t="s">
        <v>85</v>
      </c>
    </row>
    <row r="275" spans="2:65" s="1" customFormat="1" ht="11.25">
      <c r="B275" s="33"/>
      <c r="D275" s="150" t="s">
        <v>228</v>
      </c>
      <c r="F275" s="151" t="s">
        <v>1256</v>
      </c>
      <c r="I275" s="148"/>
      <c r="L275" s="33"/>
      <c r="M275" s="149"/>
      <c r="T275" s="54"/>
      <c r="AT275" s="18" t="s">
        <v>228</v>
      </c>
      <c r="AU275" s="18" t="s">
        <v>85</v>
      </c>
    </row>
    <row r="276" spans="2:65" s="12" customFormat="1" ht="11.25">
      <c r="B276" s="152"/>
      <c r="D276" s="146" t="s">
        <v>230</v>
      </c>
      <c r="E276" s="153" t="s">
        <v>19</v>
      </c>
      <c r="F276" s="154" t="s">
        <v>1216</v>
      </c>
      <c r="H276" s="153" t="s">
        <v>19</v>
      </c>
      <c r="I276" s="155"/>
      <c r="L276" s="152"/>
      <c r="M276" s="156"/>
      <c r="T276" s="157"/>
      <c r="AT276" s="153" t="s">
        <v>230</v>
      </c>
      <c r="AU276" s="153" t="s">
        <v>85</v>
      </c>
      <c r="AV276" s="12" t="s">
        <v>83</v>
      </c>
      <c r="AW276" s="12" t="s">
        <v>36</v>
      </c>
      <c r="AX276" s="12" t="s">
        <v>75</v>
      </c>
      <c r="AY276" s="153" t="s">
        <v>218</v>
      </c>
    </row>
    <row r="277" spans="2:65" s="13" customFormat="1" ht="11.25">
      <c r="B277" s="158"/>
      <c r="D277" s="146" t="s">
        <v>230</v>
      </c>
      <c r="E277" s="159" t="s">
        <v>19</v>
      </c>
      <c r="F277" s="160" t="s">
        <v>1257</v>
      </c>
      <c r="H277" s="161">
        <v>107.1</v>
      </c>
      <c r="I277" s="162"/>
      <c r="L277" s="158"/>
      <c r="M277" s="163"/>
      <c r="T277" s="164"/>
      <c r="AT277" s="159" t="s">
        <v>230</v>
      </c>
      <c r="AU277" s="159" t="s">
        <v>85</v>
      </c>
      <c r="AV277" s="13" t="s">
        <v>85</v>
      </c>
      <c r="AW277" s="13" t="s">
        <v>36</v>
      </c>
      <c r="AX277" s="13" t="s">
        <v>75</v>
      </c>
      <c r="AY277" s="159" t="s">
        <v>218</v>
      </c>
    </row>
    <row r="278" spans="2:65" s="14" customFormat="1" ht="11.25">
      <c r="B278" s="165"/>
      <c r="D278" s="146" t="s">
        <v>230</v>
      </c>
      <c r="E278" s="166" t="s">
        <v>1098</v>
      </c>
      <c r="F278" s="167" t="s">
        <v>235</v>
      </c>
      <c r="H278" s="168">
        <v>107.1</v>
      </c>
      <c r="I278" s="169"/>
      <c r="L278" s="165"/>
      <c r="M278" s="170"/>
      <c r="T278" s="171"/>
      <c r="AT278" s="166" t="s">
        <v>230</v>
      </c>
      <c r="AU278" s="166" t="s">
        <v>85</v>
      </c>
      <c r="AV278" s="14" t="s">
        <v>224</v>
      </c>
      <c r="AW278" s="14" t="s">
        <v>36</v>
      </c>
      <c r="AX278" s="14" t="s">
        <v>83</v>
      </c>
      <c r="AY278" s="166" t="s">
        <v>218</v>
      </c>
    </row>
    <row r="279" spans="2:65" s="1" customFormat="1" ht="16.5" customHeight="1">
      <c r="B279" s="33"/>
      <c r="C279" s="133" t="s">
        <v>375</v>
      </c>
      <c r="D279" s="133" t="s">
        <v>220</v>
      </c>
      <c r="E279" s="134" t="s">
        <v>1258</v>
      </c>
      <c r="F279" s="135" t="s">
        <v>1259</v>
      </c>
      <c r="G279" s="136" t="s">
        <v>151</v>
      </c>
      <c r="H279" s="137">
        <v>107.1</v>
      </c>
      <c r="I279" s="138"/>
      <c r="J279" s="139">
        <f>ROUND(I279*H279,2)</f>
        <v>0</v>
      </c>
      <c r="K279" s="135" t="s">
        <v>223</v>
      </c>
      <c r="L279" s="33"/>
      <c r="M279" s="140" t="s">
        <v>19</v>
      </c>
      <c r="N279" s="141" t="s">
        <v>46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224</v>
      </c>
      <c r="AT279" s="144" t="s">
        <v>220</v>
      </c>
      <c r="AU279" s="144" t="s">
        <v>85</v>
      </c>
      <c r="AY279" s="18" t="s">
        <v>218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8" t="s">
        <v>83</v>
      </c>
      <c r="BK279" s="145">
        <f>ROUND(I279*H279,2)</f>
        <v>0</v>
      </c>
      <c r="BL279" s="18" t="s">
        <v>224</v>
      </c>
      <c r="BM279" s="144" t="s">
        <v>1260</v>
      </c>
    </row>
    <row r="280" spans="2:65" s="1" customFormat="1" ht="11.25">
      <c r="B280" s="33"/>
      <c r="D280" s="146" t="s">
        <v>226</v>
      </c>
      <c r="F280" s="147" t="s">
        <v>1261</v>
      </c>
      <c r="I280" s="148"/>
      <c r="L280" s="33"/>
      <c r="M280" s="149"/>
      <c r="T280" s="54"/>
      <c r="AT280" s="18" t="s">
        <v>226</v>
      </c>
      <c r="AU280" s="18" t="s">
        <v>85</v>
      </c>
    </row>
    <row r="281" spans="2:65" s="1" customFormat="1" ht="11.25">
      <c r="B281" s="33"/>
      <c r="D281" s="150" t="s">
        <v>228</v>
      </c>
      <c r="F281" s="151" t="s">
        <v>1262</v>
      </c>
      <c r="I281" s="148"/>
      <c r="L281" s="33"/>
      <c r="M281" s="149"/>
      <c r="T281" s="54"/>
      <c r="AT281" s="18" t="s">
        <v>228</v>
      </c>
      <c r="AU281" s="18" t="s">
        <v>85</v>
      </c>
    </row>
    <row r="282" spans="2:65" s="13" customFormat="1" ht="11.25">
      <c r="B282" s="158"/>
      <c r="D282" s="146" t="s">
        <v>230</v>
      </c>
      <c r="E282" s="159" t="s">
        <v>19</v>
      </c>
      <c r="F282" s="160" t="s">
        <v>1098</v>
      </c>
      <c r="H282" s="161">
        <v>107.1</v>
      </c>
      <c r="I282" s="162"/>
      <c r="L282" s="158"/>
      <c r="M282" s="163"/>
      <c r="T282" s="164"/>
      <c r="AT282" s="159" t="s">
        <v>230</v>
      </c>
      <c r="AU282" s="159" t="s">
        <v>85</v>
      </c>
      <c r="AV282" s="13" t="s">
        <v>85</v>
      </c>
      <c r="AW282" s="13" t="s">
        <v>36</v>
      </c>
      <c r="AX282" s="13" t="s">
        <v>83</v>
      </c>
      <c r="AY282" s="159" t="s">
        <v>218</v>
      </c>
    </row>
    <row r="283" spans="2:65" s="1" customFormat="1" ht="11.25">
      <c r="B283" s="33"/>
      <c r="D283" s="146" t="s">
        <v>247</v>
      </c>
      <c r="F283" s="172" t="s">
        <v>1263</v>
      </c>
      <c r="L283" s="33"/>
      <c r="M283" s="149"/>
      <c r="T283" s="54"/>
      <c r="AU283" s="18" t="s">
        <v>85</v>
      </c>
    </row>
    <row r="284" spans="2:65" s="1" customFormat="1" ht="11.25">
      <c r="B284" s="33"/>
      <c r="D284" s="146" t="s">
        <v>247</v>
      </c>
      <c r="F284" s="173" t="s">
        <v>1216</v>
      </c>
      <c r="H284" s="174">
        <v>0</v>
      </c>
      <c r="L284" s="33"/>
      <c r="M284" s="149"/>
      <c r="T284" s="54"/>
      <c r="AU284" s="18" t="s">
        <v>85</v>
      </c>
    </row>
    <row r="285" spans="2:65" s="1" customFormat="1" ht="11.25">
      <c r="B285" s="33"/>
      <c r="D285" s="146" t="s">
        <v>247</v>
      </c>
      <c r="F285" s="173" t="s">
        <v>1257</v>
      </c>
      <c r="H285" s="174">
        <v>107.1</v>
      </c>
      <c r="L285" s="33"/>
      <c r="M285" s="149"/>
      <c r="T285" s="54"/>
      <c r="AU285" s="18" t="s">
        <v>85</v>
      </c>
    </row>
    <row r="286" spans="2:65" s="1" customFormat="1" ht="11.25">
      <c r="B286" s="33"/>
      <c r="D286" s="146" t="s">
        <v>247</v>
      </c>
      <c r="F286" s="173" t="s">
        <v>235</v>
      </c>
      <c r="H286" s="174">
        <v>107.1</v>
      </c>
      <c r="L286" s="33"/>
      <c r="M286" s="149"/>
      <c r="T286" s="54"/>
      <c r="AU286" s="18" t="s">
        <v>85</v>
      </c>
    </row>
    <row r="287" spans="2:65" s="1" customFormat="1" ht="16.5" customHeight="1">
      <c r="B287" s="33"/>
      <c r="C287" s="133" t="s">
        <v>382</v>
      </c>
      <c r="D287" s="133" t="s">
        <v>220</v>
      </c>
      <c r="E287" s="134" t="s">
        <v>1264</v>
      </c>
      <c r="F287" s="135" t="s">
        <v>1265</v>
      </c>
      <c r="G287" s="136" t="s">
        <v>151</v>
      </c>
      <c r="H287" s="137">
        <v>3.5640000000000001</v>
      </c>
      <c r="I287" s="138"/>
      <c r="J287" s="139">
        <f>ROUND(I287*H287,2)</f>
        <v>0</v>
      </c>
      <c r="K287" s="135" t="s">
        <v>223</v>
      </c>
      <c r="L287" s="33"/>
      <c r="M287" s="140" t="s">
        <v>19</v>
      </c>
      <c r="N287" s="141" t="s">
        <v>46</v>
      </c>
      <c r="P287" s="142">
        <f>O287*H287</f>
        <v>0</v>
      </c>
      <c r="Q287" s="142">
        <v>3.458E-2</v>
      </c>
      <c r="R287" s="142">
        <f>Q287*H287</f>
        <v>0.12324312</v>
      </c>
      <c r="S287" s="142">
        <v>0</v>
      </c>
      <c r="T287" s="143">
        <f>S287*H287</f>
        <v>0</v>
      </c>
      <c r="AR287" s="144" t="s">
        <v>224</v>
      </c>
      <c r="AT287" s="144" t="s">
        <v>220</v>
      </c>
      <c r="AU287" s="144" t="s">
        <v>85</v>
      </c>
      <c r="AY287" s="18" t="s">
        <v>218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8" t="s">
        <v>83</v>
      </c>
      <c r="BK287" s="145">
        <f>ROUND(I287*H287,2)</f>
        <v>0</v>
      </c>
      <c r="BL287" s="18" t="s">
        <v>224</v>
      </c>
      <c r="BM287" s="144" t="s">
        <v>1266</v>
      </c>
    </row>
    <row r="288" spans="2:65" s="1" customFormat="1" ht="11.25">
      <c r="B288" s="33"/>
      <c r="D288" s="146" t="s">
        <v>226</v>
      </c>
      <c r="F288" s="147" t="s">
        <v>1265</v>
      </c>
      <c r="I288" s="148"/>
      <c r="L288" s="33"/>
      <c r="M288" s="149"/>
      <c r="T288" s="54"/>
      <c r="AT288" s="18" t="s">
        <v>226</v>
      </c>
      <c r="AU288" s="18" t="s">
        <v>85</v>
      </c>
    </row>
    <row r="289" spans="2:65" s="1" customFormat="1" ht="11.25">
      <c r="B289" s="33"/>
      <c r="D289" s="150" t="s">
        <v>228</v>
      </c>
      <c r="F289" s="151" t="s">
        <v>1267</v>
      </c>
      <c r="I289" s="148"/>
      <c r="L289" s="33"/>
      <c r="M289" s="149"/>
      <c r="T289" s="54"/>
      <c r="AT289" s="18" t="s">
        <v>228</v>
      </c>
      <c r="AU289" s="18" t="s">
        <v>85</v>
      </c>
    </row>
    <row r="290" spans="2:65" s="12" customFormat="1" ht="11.25">
      <c r="B290" s="152"/>
      <c r="D290" s="146" t="s">
        <v>230</v>
      </c>
      <c r="E290" s="153" t="s">
        <v>19</v>
      </c>
      <c r="F290" s="154" t="s">
        <v>1216</v>
      </c>
      <c r="H290" s="153" t="s">
        <v>19</v>
      </c>
      <c r="I290" s="155"/>
      <c r="L290" s="152"/>
      <c r="M290" s="156"/>
      <c r="T290" s="157"/>
      <c r="AT290" s="153" t="s">
        <v>230</v>
      </c>
      <c r="AU290" s="153" t="s">
        <v>85</v>
      </c>
      <c r="AV290" s="12" t="s">
        <v>83</v>
      </c>
      <c r="AW290" s="12" t="s">
        <v>36</v>
      </c>
      <c r="AX290" s="12" t="s">
        <v>75</v>
      </c>
      <c r="AY290" s="153" t="s">
        <v>218</v>
      </c>
    </row>
    <row r="291" spans="2:65" s="13" customFormat="1" ht="11.25">
      <c r="B291" s="158"/>
      <c r="D291" s="146" t="s">
        <v>230</v>
      </c>
      <c r="E291" s="159" t="s">
        <v>19</v>
      </c>
      <c r="F291" s="160" t="s">
        <v>1268</v>
      </c>
      <c r="H291" s="161">
        <v>3.5640000000000001</v>
      </c>
      <c r="I291" s="162"/>
      <c r="L291" s="158"/>
      <c r="M291" s="163"/>
      <c r="T291" s="164"/>
      <c r="AT291" s="159" t="s">
        <v>230</v>
      </c>
      <c r="AU291" s="159" t="s">
        <v>85</v>
      </c>
      <c r="AV291" s="13" t="s">
        <v>85</v>
      </c>
      <c r="AW291" s="13" t="s">
        <v>36</v>
      </c>
      <c r="AX291" s="13" t="s">
        <v>83</v>
      </c>
      <c r="AY291" s="159" t="s">
        <v>218</v>
      </c>
    </row>
    <row r="292" spans="2:65" s="1" customFormat="1" ht="16.5" customHeight="1">
      <c r="B292" s="33"/>
      <c r="C292" s="133" t="s">
        <v>391</v>
      </c>
      <c r="D292" s="133" t="s">
        <v>220</v>
      </c>
      <c r="E292" s="134" t="s">
        <v>1269</v>
      </c>
      <c r="F292" s="135" t="s">
        <v>1270</v>
      </c>
      <c r="G292" s="136" t="s">
        <v>532</v>
      </c>
      <c r="H292" s="137">
        <v>4</v>
      </c>
      <c r="I292" s="138"/>
      <c r="J292" s="139">
        <f>ROUND(I292*H292,2)</f>
        <v>0</v>
      </c>
      <c r="K292" s="135" t="s">
        <v>223</v>
      </c>
      <c r="L292" s="33"/>
      <c r="M292" s="140" t="s">
        <v>19</v>
      </c>
      <c r="N292" s="141" t="s">
        <v>46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224</v>
      </c>
      <c r="AT292" s="144" t="s">
        <v>220</v>
      </c>
      <c r="AU292" s="144" t="s">
        <v>85</v>
      </c>
      <c r="AY292" s="18" t="s">
        <v>218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8" t="s">
        <v>83</v>
      </c>
      <c r="BK292" s="145">
        <f>ROUND(I292*H292,2)</f>
        <v>0</v>
      </c>
      <c r="BL292" s="18" t="s">
        <v>224</v>
      </c>
      <c r="BM292" s="144" t="s">
        <v>1271</v>
      </c>
    </row>
    <row r="293" spans="2:65" s="1" customFormat="1" ht="11.25">
      <c r="B293" s="33"/>
      <c r="D293" s="146" t="s">
        <v>226</v>
      </c>
      <c r="F293" s="147" t="s">
        <v>1270</v>
      </c>
      <c r="I293" s="148"/>
      <c r="L293" s="33"/>
      <c r="M293" s="149"/>
      <c r="T293" s="54"/>
      <c r="AT293" s="18" t="s">
        <v>226</v>
      </c>
      <c r="AU293" s="18" t="s">
        <v>85</v>
      </c>
    </row>
    <row r="294" spans="2:65" s="1" customFormat="1" ht="11.25">
      <c r="B294" s="33"/>
      <c r="D294" s="150" t="s">
        <v>228</v>
      </c>
      <c r="F294" s="151" t="s">
        <v>1272</v>
      </c>
      <c r="I294" s="148"/>
      <c r="L294" s="33"/>
      <c r="M294" s="149"/>
      <c r="T294" s="54"/>
      <c r="AT294" s="18" t="s">
        <v>228</v>
      </c>
      <c r="AU294" s="18" t="s">
        <v>85</v>
      </c>
    </row>
    <row r="295" spans="2:65" s="13" customFormat="1" ht="11.25">
      <c r="B295" s="158"/>
      <c r="D295" s="146" t="s">
        <v>230</v>
      </c>
      <c r="E295" s="159" t="s">
        <v>19</v>
      </c>
      <c r="F295" s="160" t="s">
        <v>1273</v>
      </c>
      <c r="H295" s="161">
        <v>4</v>
      </c>
      <c r="I295" s="162"/>
      <c r="L295" s="158"/>
      <c r="M295" s="163"/>
      <c r="T295" s="164"/>
      <c r="AT295" s="159" t="s">
        <v>230</v>
      </c>
      <c r="AU295" s="159" t="s">
        <v>85</v>
      </c>
      <c r="AV295" s="13" t="s">
        <v>85</v>
      </c>
      <c r="AW295" s="13" t="s">
        <v>36</v>
      </c>
      <c r="AX295" s="13" t="s">
        <v>83</v>
      </c>
      <c r="AY295" s="159" t="s">
        <v>218</v>
      </c>
    </row>
    <row r="296" spans="2:65" s="1" customFormat="1" ht="16.5" customHeight="1">
      <c r="B296" s="33"/>
      <c r="C296" s="186" t="s">
        <v>398</v>
      </c>
      <c r="D296" s="186" t="s">
        <v>638</v>
      </c>
      <c r="E296" s="187" t="s">
        <v>1274</v>
      </c>
      <c r="F296" s="188" t="s">
        <v>1275</v>
      </c>
      <c r="G296" s="189" t="s">
        <v>532</v>
      </c>
      <c r="H296" s="190">
        <v>2</v>
      </c>
      <c r="I296" s="191"/>
      <c r="J296" s="192">
        <f>ROUND(I296*H296,2)</f>
        <v>0</v>
      </c>
      <c r="K296" s="188" t="s">
        <v>19</v>
      </c>
      <c r="L296" s="193"/>
      <c r="M296" s="194" t="s">
        <v>19</v>
      </c>
      <c r="N296" s="195" t="s">
        <v>46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301</v>
      </c>
      <c r="AT296" s="144" t="s">
        <v>638</v>
      </c>
      <c r="AU296" s="144" t="s">
        <v>85</v>
      </c>
      <c r="AY296" s="18" t="s">
        <v>218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8" t="s">
        <v>83</v>
      </c>
      <c r="BK296" s="145">
        <f>ROUND(I296*H296,2)</f>
        <v>0</v>
      </c>
      <c r="BL296" s="18" t="s">
        <v>224</v>
      </c>
      <c r="BM296" s="144" t="s">
        <v>1276</v>
      </c>
    </row>
    <row r="297" spans="2:65" s="1" customFormat="1" ht="11.25">
      <c r="B297" s="33"/>
      <c r="D297" s="146" t="s">
        <v>226</v>
      </c>
      <c r="F297" s="147" t="s">
        <v>1275</v>
      </c>
      <c r="I297" s="148"/>
      <c r="L297" s="33"/>
      <c r="M297" s="149"/>
      <c r="T297" s="54"/>
      <c r="AT297" s="18" t="s">
        <v>226</v>
      </c>
      <c r="AU297" s="18" t="s">
        <v>85</v>
      </c>
    </row>
    <row r="298" spans="2:65" s="1" customFormat="1" ht="16.5" customHeight="1">
      <c r="B298" s="33"/>
      <c r="C298" s="186" t="s">
        <v>416</v>
      </c>
      <c r="D298" s="186" t="s">
        <v>638</v>
      </c>
      <c r="E298" s="187" t="s">
        <v>1277</v>
      </c>
      <c r="F298" s="188" t="s">
        <v>1278</v>
      </c>
      <c r="G298" s="189" t="s">
        <v>532</v>
      </c>
      <c r="H298" s="190">
        <v>2</v>
      </c>
      <c r="I298" s="191"/>
      <c r="J298" s="192">
        <f>ROUND(I298*H298,2)</f>
        <v>0</v>
      </c>
      <c r="K298" s="188" t="s">
        <v>19</v>
      </c>
      <c r="L298" s="193"/>
      <c r="M298" s="194" t="s">
        <v>19</v>
      </c>
      <c r="N298" s="195" t="s">
        <v>46</v>
      </c>
      <c r="P298" s="142">
        <f>O298*H298</f>
        <v>0</v>
      </c>
      <c r="Q298" s="142">
        <v>0</v>
      </c>
      <c r="R298" s="142">
        <f>Q298*H298</f>
        <v>0</v>
      </c>
      <c r="S298" s="142">
        <v>0</v>
      </c>
      <c r="T298" s="143">
        <f>S298*H298</f>
        <v>0</v>
      </c>
      <c r="AR298" s="144" t="s">
        <v>301</v>
      </c>
      <c r="AT298" s="144" t="s">
        <v>638</v>
      </c>
      <c r="AU298" s="144" t="s">
        <v>85</v>
      </c>
      <c r="AY298" s="18" t="s">
        <v>218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8" t="s">
        <v>83</v>
      </c>
      <c r="BK298" s="145">
        <f>ROUND(I298*H298,2)</f>
        <v>0</v>
      </c>
      <c r="BL298" s="18" t="s">
        <v>224</v>
      </c>
      <c r="BM298" s="144" t="s">
        <v>1279</v>
      </c>
    </row>
    <row r="299" spans="2:65" s="1" customFormat="1" ht="11.25">
      <c r="B299" s="33"/>
      <c r="D299" s="146" t="s">
        <v>226</v>
      </c>
      <c r="F299" s="147" t="s">
        <v>1278</v>
      </c>
      <c r="I299" s="148"/>
      <c r="L299" s="33"/>
      <c r="M299" s="149"/>
      <c r="T299" s="54"/>
      <c r="AT299" s="18" t="s">
        <v>226</v>
      </c>
      <c r="AU299" s="18" t="s">
        <v>85</v>
      </c>
    </row>
    <row r="300" spans="2:65" s="1" customFormat="1" ht="16.5" customHeight="1">
      <c r="B300" s="33"/>
      <c r="C300" s="133" t="s">
        <v>7</v>
      </c>
      <c r="D300" s="133" t="s">
        <v>220</v>
      </c>
      <c r="E300" s="134" t="s">
        <v>1280</v>
      </c>
      <c r="F300" s="135" t="s">
        <v>1281</v>
      </c>
      <c r="G300" s="136" t="s">
        <v>532</v>
      </c>
      <c r="H300" s="137">
        <v>6</v>
      </c>
      <c r="I300" s="138"/>
      <c r="J300" s="139">
        <f>ROUND(I300*H300,2)</f>
        <v>0</v>
      </c>
      <c r="K300" s="135" t="s">
        <v>223</v>
      </c>
      <c r="L300" s="33"/>
      <c r="M300" s="140" t="s">
        <v>19</v>
      </c>
      <c r="N300" s="141" t="s">
        <v>46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224</v>
      </c>
      <c r="AT300" s="144" t="s">
        <v>220</v>
      </c>
      <c r="AU300" s="144" t="s">
        <v>85</v>
      </c>
      <c r="AY300" s="18" t="s">
        <v>218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8" t="s">
        <v>83</v>
      </c>
      <c r="BK300" s="145">
        <f>ROUND(I300*H300,2)</f>
        <v>0</v>
      </c>
      <c r="BL300" s="18" t="s">
        <v>224</v>
      </c>
      <c r="BM300" s="144" t="s">
        <v>1282</v>
      </c>
    </row>
    <row r="301" spans="2:65" s="1" customFormat="1" ht="11.25">
      <c r="B301" s="33"/>
      <c r="D301" s="146" t="s">
        <v>226</v>
      </c>
      <c r="F301" s="147" t="s">
        <v>1281</v>
      </c>
      <c r="I301" s="148"/>
      <c r="L301" s="33"/>
      <c r="M301" s="149"/>
      <c r="T301" s="54"/>
      <c r="AT301" s="18" t="s">
        <v>226</v>
      </c>
      <c r="AU301" s="18" t="s">
        <v>85</v>
      </c>
    </row>
    <row r="302" spans="2:65" s="1" customFormat="1" ht="11.25">
      <c r="B302" s="33"/>
      <c r="D302" s="150" t="s">
        <v>228</v>
      </c>
      <c r="F302" s="151" t="s">
        <v>1283</v>
      </c>
      <c r="I302" s="148"/>
      <c r="L302" s="33"/>
      <c r="M302" s="149"/>
      <c r="T302" s="54"/>
      <c r="AT302" s="18" t="s">
        <v>228</v>
      </c>
      <c r="AU302" s="18" t="s">
        <v>85</v>
      </c>
    </row>
    <row r="303" spans="2:65" s="13" customFormat="1" ht="11.25">
      <c r="B303" s="158"/>
      <c r="D303" s="146" t="s">
        <v>230</v>
      </c>
      <c r="E303" s="159" t="s">
        <v>19</v>
      </c>
      <c r="F303" s="160" t="s">
        <v>1284</v>
      </c>
      <c r="H303" s="161">
        <v>2</v>
      </c>
      <c r="I303" s="162"/>
      <c r="L303" s="158"/>
      <c r="M303" s="163"/>
      <c r="T303" s="164"/>
      <c r="AT303" s="159" t="s">
        <v>230</v>
      </c>
      <c r="AU303" s="159" t="s">
        <v>85</v>
      </c>
      <c r="AV303" s="13" t="s">
        <v>85</v>
      </c>
      <c r="AW303" s="13" t="s">
        <v>36</v>
      </c>
      <c r="AX303" s="13" t="s">
        <v>75</v>
      </c>
      <c r="AY303" s="159" t="s">
        <v>218</v>
      </c>
    </row>
    <row r="304" spans="2:65" s="13" customFormat="1" ht="11.25">
      <c r="B304" s="158"/>
      <c r="D304" s="146" t="s">
        <v>230</v>
      </c>
      <c r="E304" s="159" t="s">
        <v>19</v>
      </c>
      <c r="F304" s="160" t="s">
        <v>1285</v>
      </c>
      <c r="H304" s="161">
        <v>2</v>
      </c>
      <c r="I304" s="162"/>
      <c r="L304" s="158"/>
      <c r="M304" s="163"/>
      <c r="T304" s="164"/>
      <c r="AT304" s="159" t="s">
        <v>230</v>
      </c>
      <c r="AU304" s="159" t="s">
        <v>85</v>
      </c>
      <c r="AV304" s="13" t="s">
        <v>85</v>
      </c>
      <c r="AW304" s="13" t="s">
        <v>36</v>
      </c>
      <c r="AX304" s="13" t="s">
        <v>75</v>
      </c>
      <c r="AY304" s="159" t="s">
        <v>218</v>
      </c>
    </row>
    <row r="305" spans="2:65" s="13" customFormat="1" ht="11.25">
      <c r="B305" s="158"/>
      <c r="D305" s="146" t="s">
        <v>230</v>
      </c>
      <c r="E305" s="159" t="s">
        <v>19</v>
      </c>
      <c r="F305" s="160" t="s">
        <v>1286</v>
      </c>
      <c r="H305" s="161">
        <v>2</v>
      </c>
      <c r="I305" s="162"/>
      <c r="L305" s="158"/>
      <c r="M305" s="163"/>
      <c r="T305" s="164"/>
      <c r="AT305" s="159" t="s">
        <v>230</v>
      </c>
      <c r="AU305" s="159" t="s">
        <v>85</v>
      </c>
      <c r="AV305" s="13" t="s">
        <v>85</v>
      </c>
      <c r="AW305" s="13" t="s">
        <v>36</v>
      </c>
      <c r="AX305" s="13" t="s">
        <v>75</v>
      </c>
      <c r="AY305" s="159" t="s">
        <v>218</v>
      </c>
    </row>
    <row r="306" spans="2:65" s="14" customFormat="1" ht="11.25">
      <c r="B306" s="165"/>
      <c r="D306" s="146" t="s">
        <v>230</v>
      </c>
      <c r="E306" s="166" t="s">
        <v>19</v>
      </c>
      <c r="F306" s="167" t="s">
        <v>235</v>
      </c>
      <c r="H306" s="168">
        <v>6</v>
      </c>
      <c r="I306" s="169"/>
      <c r="L306" s="165"/>
      <c r="M306" s="170"/>
      <c r="T306" s="171"/>
      <c r="AT306" s="166" t="s">
        <v>230</v>
      </c>
      <c r="AU306" s="166" t="s">
        <v>85</v>
      </c>
      <c r="AV306" s="14" t="s">
        <v>224</v>
      </c>
      <c r="AW306" s="14" t="s">
        <v>36</v>
      </c>
      <c r="AX306" s="14" t="s">
        <v>83</v>
      </c>
      <c r="AY306" s="166" t="s">
        <v>218</v>
      </c>
    </row>
    <row r="307" spans="2:65" s="1" customFormat="1" ht="16.5" customHeight="1">
      <c r="B307" s="33"/>
      <c r="C307" s="186" t="s">
        <v>429</v>
      </c>
      <c r="D307" s="186" t="s">
        <v>638</v>
      </c>
      <c r="E307" s="187" t="s">
        <v>1287</v>
      </c>
      <c r="F307" s="188" t="s">
        <v>1288</v>
      </c>
      <c r="G307" s="189" t="s">
        <v>532</v>
      </c>
      <c r="H307" s="190">
        <v>2</v>
      </c>
      <c r="I307" s="191"/>
      <c r="J307" s="192">
        <f>ROUND(I307*H307,2)</f>
        <v>0</v>
      </c>
      <c r="K307" s="188" t="s">
        <v>19</v>
      </c>
      <c r="L307" s="193"/>
      <c r="M307" s="194" t="s">
        <v>19</v>
      </c>
      <c r="N307" s="195" t="s">
        <v>46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301</v>
      </c>
      <c r="AT307" s="144" t="s">
        <v>638</v>
      </c>
      <c r="AU307" s="144" t="s">
        <v>85</v>
      </c>
      <c r="AY307" s="18" t="s">
        <v>218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8" t="s">
        <v>83</v>
      </c>
      <c r="BK307" s="145">
        <f>ROUND(I307*H307,2)</f>
        <v>0</v>
      </c>
      <c r="BL307" s="18" t="s">
        <v>224</v>
      </c>
      <c r="BM307" s="144" t="s">
        <v>1289</v>
      </c>
    </row>
    <row r="308" spans="2:65" s="1" customFormat="1" ht="11.25">
      <c r="B308" s="33"/>
      <c r="D308" s="146" t="s">
        <v>226</v>
      </c>
      <c r="F308" s="147" t="s">
        <v>1288</v>
      </c>
      <c r="I308" s="148"/>
      <c r="L308" s="33"/>
      <c r="M308" s="149"/>
      <c r="T308" s="54"/>
      <c r="AT308" s="18" t="s">
        <v>226</v>
      </c>
      <c r="AU308" s="18" t="s">
        <v>85</v>
      </c>
    </row>
    <row r="309" spans="2:65" s="1" customFormat="1" ht="16.5" customHeight="1">
      <c r="B309" s="33"/>
      <c r="C309" s="186" t="s">
        <v>438</v>
      </c>
      <c r="D309" s="186" t="s">
        <v>638</v>
      </c>
      <c r="E309" s="187" t="s">
        <v>1290</v>
      </c>
      <c r="F309" s="188" t="s">
        <v>1291</v>
      </c>
      <c r="G309" s="189" t="s">
        <v>532</v>
      </c>
      <c r="H309" s="190">
        <v>2</v>
      </c>
      <c r="I309" s="191"/>
      <c r="J309" s="192">
        <f>ROUND(I309*H309,2)</f>
        <v>0</v>
      </c>
      <c r="K309" s="188" t="s">
        <v>19</v>
      </c>
      <c r="L309" s="193"/>
      <c r="M309" s="194" t="s">
        <v>19</v>
      </c>
      <c r="N309" s="195" t="s">
        <v>46</v>
      </c>
      <c r="P309" s="142">
        <f>O309*H309</f>
        <v>0</v>
      </c>
      <c r="Q309" s="142">
        <v>0</v>
      </c>
      <c r="R309" s="142">
        <f>Q309*H309</f>
        <v>0</v>
      </c>
      <c r="S309" s="142">
        <v>0</v>
      </c>
      <c r="T309" s="143">
        <f>S309*H309</f>
        <v>0</v>
      </c>
      <c r="AR309" s="144" t="s">
        <v>301</v>
      </c>
      <c r="AT309" s="144" t="s">
        <v>638</v>
      </c>
      <c r="AU309" s="144" t="s">
        <v>85</v>
      </c>
      <c r="AY309" s="18" t="s">
        <v>218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8" t="s">
        <v>83</v>
      </c>
      <c r="BK309" s="145">
        <f>ROUND(I309*H309,2)</f>
        <v>0</v>
      </c>
      <c r="BL309" s="18" t="s">
        <v>224</v>
      </c>
      <c r="BM309" s="144" t="s">
        <v>1292</v>
      </c>
    </row>
    <row r="310" spans="2:65" s="1" customFormat="1" ht="11.25">
      <c r="B310" s="33"/>
      <c r="D310" s="146" t="s">
        <v>226</v>
      </c>
      <c r="F310" s="147" t="s">
        <v>1291</v>
      </c>
      <c r="I310" s="148"/>
      <c r="L310" s="33"/>
      <c r="M310" s="149"/>
      <c r="T310" s="54"/>
      <c r="AT310" s="18" t="s">
        <v>226</v>
      </c>
      <c r="AU310" s="18" t="s">
        <v>85</v>
      </c>
    </row>
    <row r="311" spans="2:65" s="1" customFormat="1" ht="16.5" customHeight="1">
      <c r="B311" s="33"/>
      <c r="C311" s="186" t="s">
        <v>445</v>
      </c>
      <c r="D311" s="186" t="s">
        <v>638</v>
      </c>
      <c r="E311" s="187" t="s">
        <v>1293</v>
      </c>
      <c r="F311" s="188" t="s">
        <v>1294</v>
      </c>
      <c r="G311" s="189" t="s">
        <v>532</v>
      </c>
      <c r="H311" s="190">
        <v>2</v>
      </c>
      <c r="I311" s="191"/>
      <c r="J311" s="192">
        <f>ROUND(I311*H311,2)</f>
        <v>0</v>
      </c>
      <c r="K311" s="188" t="s">
        <v>19</v>
      </c>
      <c r="L311" s="193"/>
      <c r="M311" s="194" t="s">
        <v>19</v>
      </c>
      <c r="N311" s="195" t="s">
        <v>46</v>
      </c>
      <c r="P311" s="142">
        <f>O311*H311</f>
        <v>0</v>
      </c>
      <c r="Q311" s="142">
        <v>0</v>
      </c>
      <c r="R311" s="142">
        <f>Q311*H311</f>
        <v>0</v>
      </c>
      <c r="S311" s="142">
        <v>0</v>
      </c>
      <c r="T311" s="143">
        <f>S311*H311</f>
        <v>0</v>
      </c>
      <c r="AR311" s="144" t="s">
        <v>301</v>
      </c>
      <c r="AT311" s="144" t="s">
        <v>638</v>
      </c>
      <c r="AU311" s="144" t="s">
        <v>85</v>
      </c>
      <c r="AY311" s="18" t="s">
        <v>218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8" t="s">
        <v>83</v>
      </c>
      <c r="BK311" s="145">
        <f>ROUND(I311*H311,2)</f>
        <v>0</v>
      </c>
      <c r="BL311" s="18" t="s">
        <v>224</v>
      </c>
      <c r="BM311" s="144" t="s">
        <v>1295</v>
      </c>
    </row>
    <row r="312" spans="2:65" s="1" customFormat="1" ht="11.25">
      <c r="B312" s="33"/>
      <c r="D312" s="146" t="s">
        <v>226</v>
      </c>
      <c r="F312" s="147" t="s">
        <v>1294</v>
      </c>
      <c r="I312" s="148"/>
      <c r="L312" s="33"/>
      <c r="M312" s="149"/>
      <c r="T312" s="54"/>
      <c r="AT312" s="18" t="s">
        <v>226</v>
      </c>
      <c r="AU312" s="18" t="s">
        <v>85</v>
      </c>
    </row>
    <row r="313" spans="2:65" s="1" customFormat="1" ht="16.5" customHeight="1">
      <c r="B313" s="33"/>
      <c r="C313" s="133" t="s">
        <v>453</v>
      </c>
      <c r="D313" s="133" t="s">
        <v>220</v>
      </c>
      <c r="E313" s="134" t="s">
        <v>1296</v>
      </c>
      <c r="F313" s="135" t="s">
        <v>1297</v>
      </c>
      <c r="G313" s="136" t="s">
        <v>151</v>
      </c>
      <c r="H313" s="137">
        <v>204</v>
      </c>
      <c r="I313" s="138"/>
      <c r="J313" s="139">
        <f>ROUND(I313*H313,2)</f>
        <v>0</v>
      </c>
      <c r="K313" s="135" t="s">
        <v>223</v>
      </c>
      <c r="L313" s="33"/>
      <c r="M313" s="140" t="s">
        <v>19</v>
      </c>
      <c r="N313" s="141" t="s">
        <v>46</v>
      </c>
      <c r="P313" s="142">
        <f>O313*H313</f>
        <v>0</v>
      </c>
      <c r="Q313" s="142">
        <v>0</v>
      </c>
      <c r="R313" s="142">
        <f>Q313*H313</f>
        <v>0</v>
      </c>
      <c r="S313" s="142">
        <v>0</v>
      </c>
      <c r="T313" s="143">
        <f>S313*H313</f>
        <v>0</v>
      </c>
      <c r="AR313" s="144" t="s">
        <v>224</v>
      </c>
      <c r="AT313" s="144" t="s">
        <v>220</v>
      </c>
      <c r="AU313" s="144" t="s">
        <v>85</v>
      </c>
      <c r="AY313" s="18" t="s">
        <v>218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8" t="s">
        <v>83</v>
      </c>
      <c r="BK313" s="145">
        <f>ROUND(I313*H313,2)</f>
        <v>0</v>
      </c>
      <c r="BL313" s="18" t="s">
        <v>224</v>
      </c>
      <c r="BM313" s="144" t="s">
        <v>1298</v>
      </c>
    </row>
    <row r="314" spans="2:65" s="1" customFormat="1" ht="11.25">
      <c r="B314" s="33"/>
      <c r="D314" s="146" t="s">
        <v>226</v>
      </c>
      <c r="F314" s="147" t="s">
        <v>1299</v>
      </c>
      <c r="I314" s="148"/>
      <c r="L314" s="33"/>
      <c r="M314" s="149"/>
      <c r="T314" s="54"/>
      <c r="AT314" s="18" t="s">
        <v>226</v>
      </c>
      <c r="AU314" s="18" t="s">
        <v>85</v>
      </c>
    </row>
    <row r="315" spans="2:65" s="1" customFormat="1" ht="11.25">
      <c r="B315" s="33"/>
      <c r="D315" s="150" t="s">
        <v>228</v>
      </c>
      <c r="F315" s="151" t="s">
        <v>1300</v>
      </c>
      <c r="I315" s="148"/>
      <c r="L315" s="33"/>
      <c r="M315" s="149"/>
      <c r="T315" s="54"/>
      <c r="AT315" s="18" t="s">
        <v>228</v>
      </c>
      <c r="AU315" s="18" t="s">
        <v>85</v>
      </c>
    </row>
    <row r="316" spans="2:65" s="1" customFormat="1" ht="19.5">
      <c r="B316" s="33"/>
      <c r="D316" s="146" t="s">
        <v>276</v>
      </c>
      <c r="F316" s="175" t="s">
        <v>1301</v>
      </c>
      <c r="I316" s="148"/>
      <c r="L316" s="33"/>
      <c r="M316" s="149"/>
      <c r="T316" s="54"/>
      <c r="AT316" s="18" t="s">
        <v>276</v>
      </c>
      <c r="AU316" s="18" t="s">
        <v>85</v>
      </c>
    </row>
    <row r="317" spans="2:65" s="12" customFormat="1" ht="11.25">
      <c r="B317" s="152"/>
      <c r="D317" s="146" t="s">
        <v>230</v>
      </c>
      <c r="E317" s="153" t="s">
        <v>19</v>
      </c>
      <c r="F317" s="154" t="s">
        <v>1302</v>
      </c>
      <c r="H317" s="153" t="s">
        <v>19</v>
      </c>
      <c r="I317" s="155"/>
      <c r="L317" s="152"/>
      <c r="M317" s="156"/>
      <c r="T317" s="157"/>
      <c r="AT317" s="153" t="s">
        <v>230</v>
      </c>
      <c r="AU317" s="153" t="s">
        <v>85</v>
      </c>
      <c r="AV317" s="12" t="s">
        <v>83</v>
      </c>
      <c r="AW317" s="12" t="s">
        <v>36</v>
      </c>
      <c r="AX317" s="12" t="s">
        <v>75</v>
      </c>
      <c r="AY317" s="153" t="s">
        <v>218</v>
      </c>
    </row>
    <row r="318" spans="2:65" s="13" customFormat="1" ht="11.25">
      <c r="B318" s="158"/>
      <c r="D318" s="146" t="s">
        <v>230</v>
      </c>
      <c r="E318" s="159" t="s">
        <v>19</v>
      </c>
      <c r="F318" s="160" t="s">
        <v>1303</v>
      </c>
      <c r="H318" s="161">
        <v>204</v>
      </c>
      <c r="I318" s="162"/>
      <c r="L318" s="158"/>
      <c r="M318" s="163"/>
      <c r="T318" s="164"/>
      <c r="AT318" s="159" t="s">
        <v>230</v>
      </c>
      <c r="AU318" s="159" t="s">
        <v>85</v>
      </c>
      <c r="AV318" s="13" t="s">
        <v>85</v>
      </c>
      <c r="AW318" s="13" t="s">
        <v>36</v>
      </c>
      <c r="AX318" s="13" t="s">
        <v>83</v>
      </c>
      <c r="AY318" s="159" t="s">
        <v>218</v>
      </c>
    </row>
    <row r="319" spans="2:65" s="11" customFormat="1" ht="22.9" customHeight="1">
      <c r="B319" s="121"/>
      <c r="D319" s="122" t="s">
        <v>74</v>
      </c>
      <c r="E319" s="131" t="s">
        <v>310</v>
      </c>
      <c r="F319" s="131" t="s">
        <v>390</v>
      </c>
      <c r="I319" s="124"/>
      <c r="J319" s="132">
        <f>BK319</f>
        <v>0</v>
      </c>
      <c r="L319" s="121"/>
      <c r="M319" s="126"/>
      <c r="P319" s="127">
        <f>SUM(P320:P442)</f>
        <v>0</v>
      </c>
      <c r="R319" s="127">
        <f>SUM(R320:R442)</f>
        <v>1.0219367989150001</v>
      </c>
      <c r="T319" s="128">
        <f>SUM(T320:T442)</f>
        <v>0</v>
      </c>
      <c r="AR319" s="122" t="s">
        <v>83</v>
      </c>
      <c r="AT319" s="129" t="s">
        <v>74</v>
      </c>
      <c r="AU319" s="129" t="s">
        <v>83</v>
      </c>
      <c r="AY319" s="122" t="s">
        <v>218</v>
      </c>
      <c r="BK319" s="130">
        <f>SUM(BK320:BK442)</f>
        <v>0</v>
      </c>
    </row>
    <row r="320" spans="2:65" s="1" customFormat="1" ht="16.5" customHeight="1">
      <c r="B320" s="33"/>
      <c r="C320" s="133" t="s">
        <v>462</v>
      </c>
      <c r="D320" s="133" t="s">
        <v>220</v>
      </c>
      <c r="E320" s="134" t="s">
        <v>1304</v>
      </c>
      <c r="F320" s="135" t="s">
        <v>1305</v>
      </c>
      <c r="G320" s="136" t="s">
        <v>157</v>
      </c>
      <c r="H320" s="137">
        <v>24.37</v>
      </c>
      <c r="I320" s="138"/>
      <c r="J320" s="139">
        <f>ROUND(I320*H320,2)</f>
        <v>0</v>
      </c>
      <c r="K320" s="135" t="s">
        <v>223</v>
      </c>
      <c r="L320" s="33"/>
      <c r="M320" s="140" t="s">
        <v>19</v>
      </c>
      <c r="N320" s="141" t="s">
        <v>46</v>
      </c>
      <c r="P320" s="142">
        <f>O320*H320</f>
        <v>0</v>
      </c>
      <c r="Q320" s="142">
        <v>1.7000000000000001E-4</v>
      </c>
      <c r="R320" s="142">
        <f>Q320*H320</f>
        <v>4.1429000000000006E-3</v>
      </c>
      <c r="S320" s="142">
        <v>0</v>
      </c>
      <c r="T320" s="143">
        <f>S320*H320</f>
        <v>0</v>
      </c>
      <c r="AR320" s="144" t="s">
        <v>224</v>
      </c>
      <c r="AT320" s="144" t="s">
        <v>220</v>
      </c>
      <c r="AU320" s="144" t="s">
        <v>85</v>
      </c>
      <c r="AY320" s="18" t="s">
        <v>218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8" t="s">
        <v>83</v>
      </c>
      <c r="BK320" s="145">
        <f>ROUND(I320*H320,2)</f>
        <v>0</v>
      </c>
      <c r="BL320" s="18" t="s">
        <v>224</v>
      </c>
      <c r="BM320" s="144" t="s">
        <v>1306</v>
      </c>
    </row>
    <row r="321" spans="2:65" s="1" customFormat="1" ht="11.25">
      <c r="B321" s="33"/>
      <c r="D321" s="146" t="s">
        <v>226</v>
      </c>
      <c r="F321" s="147" t="s">
        <v>1307</v>
      </c>
      <c r="I321" s="148"/>
      <c r="L321" s="33"/>
      <c r="M321" s="149"/>
      <c r="T321" s="54"/>
      <c r="AT321" s="18" t="s">
        <v>226</v>
      </c>
      <c r="AU321" s="18" t="s">
        <v>85</v>
      </c>
    </row>
    <row r="322" spans="2:65" s="1" customFormat="1" ht="11.25">
      <c r="B322" s="33"/>
      <c r="D322" s="150" t="s">
        <v>228</v>
      </c>
      <c r="F322" s="151" t="s">
        <v>1308</v>
      </c>
      <c r="I322" s="148"/>
      <c r="L322" s="33"/>
      <c r="M322" s="149"/>
      <c r="T322" s="54"/>
      <c r="AT322" s="18" t="s">
        <v>228</v>
      </c>
      <c r="AU322" s="18" t="s">
        <v>85</v>
      </c>
    </row>
    <row r="323" spans="2:65" s="12" customFormat="1" ht="11.25">
      <c r="B323" s="152"/>
      <c r="D323" s="146" t="s">
        <v>230</v>
      </c>
      <c r="E323" s="153" t="s">
        <v>19</v>
      </c>
      <c r="F323" s="154" t="s">
        <v>1302</v>
      </c>
      <c r="H323" s="153" t="s">
        <v>19</v>
      </c>
      <c r="I323" s="155"/>
      <c r="L323" s="152"/>
      <c r="M323" s="156"/>
      <c r="T323" s="157"/>
      <c r="AT323" s="153" t="s">
        <v>230</v>
      </c>
      <c r="AU323" s="153" t="s">
        <v>85</v>
      </c>
      <c r="AV323" s="12" t="s">
        <v>83</v>
      </c>
      <c r="AW323" s="12" t="s">
        <v>36</v>
      </c>
      <c r="AX323" s="12" t="s">
        <v>75</v>
      </c>
      <c r="AY323" s="153" t="s">
        <v>218</v>
      </c>
    </row>
    <row r="324" spans="2:65" s="13" customFormat="1" ht="11.25">
      <c r="B324" s="158"/>
      <c r="D324" s="146" t="s">
        <v>230</v>
      </c>
      <c r="E324" s="159" t="s">
        <v>19</v>
      </c>
      <c r="F324" s="160" t="s">
        <v>1309</v>
      </c>
      <c r="H324" s="161">
        <v>24.37</v>
      </c>
      <c r="I324" s="162"/>
      <c r="L324" s="158"/>
      <c r="M324" s="163"/>
      <c r="T324" s="164"/>
      <c r="AT324" s="159" t="s">
        <v>230</v>
      </c>
      <c r="AU324" s="159" t="s">
        <v>85</v>
      </c>
      <c r="AV324" s="13" t="s">
        <v>85</v>
      </c>
      <c r="AW324" s="13" t="s">
        <v>36</v>
      </c>
      <c r="AX324" s="13" t="s">
        <v>75</v>
      </c>
      <c r="AY324" s="159" t="s">
        <v>218</v>
      </c>
    </row>
    <row r="325" spans="2:65" s="14" customFormat="1" ht="11.25">
      <c r="B325" s="165"/>
      <c r="D325" s="146" t="s">
        <v>230</v>
      </c>
      <c r="E325" s="166" t="s">
        <v>1118</v>
      </c>
      <c r="F325" s="167" t="s">
        <v>235</v>
      </c>
      <c r="H325" s="168">
        <v>24.37</v>
      </c>
      <c r="I325" s="169"/>
      <c r="L325" s="165"/>
      <c r="M325" s="170"/>
      <c r="T325" s="171"/>
      <c r="AT325" s="166" t="s">
        <v>230</v>
      </c>
      <c r="AU325" s="166" t="s">
        <v>85</v>
      </c>
      <c r="AV325" s="14" t="s">
        <v>224</v>
      </c>
      <c r="AW325" s="14" t="s">
        <v>36</v>
      </c>
      <c r="AX325" s="14" t="s">
        <v>83</v>
      </c>
      <c r="AY325" s="166" t="s">
        <v>218</v>
      </c>
    </row>
    <row r="326" spans="2:65" s="1" customFormat="1" ht="16.5" customHeight="1">
      <c r="B326" s="33"/>
      <c r="C326" s="133" t="s">
        <v>468</v>
      </c>
      <c r="D326" s="133" t="s">
        <v>220</v>
      </c>
      <c r="E326" s="134" t="s">
        <v>1310</v>
      </c>
      <c r="F326" s="135" t="s">
        <v>1311</v>
      </c>
      <c r="G326" s="136" t="s">
        <v>157</v>
      </c>
      <c r="H326" s="137">
        <v>24.37</v>
      </c>
      <c r="I326" s="138"/>
      <c r="J326" s="139">
        <f>ROUND(I326*H326,2)</f>
        <v>0</v>
      </c>
      <c r="K326" s="135" t="s">
        <v>223</v>
      </c>
      <c r="L326" s="33"/>
      <c r="M326" s="140" t="s">
        <v>19</v>
      </c>
      <c r="N326" s="141" t="s">
        <v>46</v>
      </c>
      <c r="P326" s="142">
        <f>O326*H326</f>
        <v>0</v>
      </c>
      <c r="Q326" s="142">
        <v>1.0000000000000001E-5</v>
      </c>
      <c r="R326" s="142">
        <f>Q326*H326</f>
        <v>2.4370000000000004E-4</v>
      </c>
      <c r="S326" s="142">
        <v>0</v>
      </c>
      <c r="T326" s="143">
        <f>S326*H326</f>
        <v>0</v>
      </c>
      <c r="AR326" s="144" t="s">
        <v>224</v>
      </c>
      <c r="AT326" s="144" t="s">
        <v>220</v>
      </c>
      <c r="AU326" s="144" t="s">
        <v>85</v>
      </c>
      <c r="AY326" s="18" t="s">
        <v>218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8" t="s">
        <v>83</v>
      </c>
      <c r="BK326" s="145">
        <f>ROUND(I326*H326,2)</f>
        <v>0</v>
      </c>
      <c r="BL326" s="18" t="s">
        <v>224</v>
      </c>
      <c r="BM326" s="144" t="s">
        <v>1312</v>
      </c>
    </row>
    <row r="327" spans="2:65" s="1" customFormat="1" ht="11.25">
      <c r="B327" s="33"/>
      <c r="D327" s="146" t="s">
        <v>226</v>
      </c>
      <c r="F327" s="147" t="s">
        <v>1313</v>
      </c>
      <c r="I327" s="148"/>
      <c r="L327" s="33"/>
      <c r="M327" s="149"/>
      <c r="T327" s="54"/>
      <c r="AT327" s="18" t="s">
        <v>226</v>
      </c>
      <c r="AU327" s="18" t="s">
        <v>85</v>
      </c>
    </row>
    <row r="328" spans="2:65" s="1" customFormat="1" ht="11.25">
      <c r="B328" s="33"/>
      <c r="D328" s="150" t="s">
        <v>228</v>
      </c>
      <c r="F328" s="151" t="s">
        <v>1314</v>
      </c>
      <c r="I328" s="148"/>
      <c r="L328" s="33"/>
      <c r="M328" s="149"/>
      <c r="T328" s="54"/>
      <c r="AT328" s="18" t="s">
        <v>228</v>
      </c>
      <c r="AU328" s="18" t="s">
        <v>85</v>
      </c>
    </row>
    <row r="329" spans="2:65" s="13" customFormat="1" ht="11.25">
      <c r="B329" s="158"/>
      <c r="D329" s="146" t="s">
        <v>230</v>
      </c>
      <c r="E329" s="159" t="s">
        <v>19</v>
      </c>
      <c r="F329" s="160" t="s">
        <v>1118</v>
      </c>
      <c r="H329" s="161">
        <v>24.37</v>
      </c>
      <c r="I329" s="162"/>
      <c r="L329" s="158"/>
      <c r="M329" s="163"/>
      <c r="T329" s="164"/>
      <c r="AT329" s="159" t="s">
        <v>230</v>
      </c>
      <c r="AU329" s="159" t="s">
        <v>85</v>
      </c>
      <c r="AV329" s="13" t="s">
        <v>85</v>
      </c>
      <c r="AW329" s="13" t="s">
        <v>36</v>
      </c>
      <c r="AX329" s="13" t="s">
        <v>83</v>
      </c>
      <c r="AY329" s="159" t="s">
        <v>218</v>
      </c>
    </row>
    <row r="330" spans="2:65" s="1" customFormat="1" ht="11.25">
      <c r="B330" s="33"/>
      <c r="D330" s="146" t="s">
        <v>247</v>
      </c>
      <c r="F330" s="172" t="s">
        <v>1315</v>
      </c>
      <c r="L330" s="33"/>
      <c r="M330" s="149"/>
      <c r="T330" s="54"/>
      <c r="AU330" s="18" t="s">
        <v>85</v>
      </c>
    </row>
    <row r="331" spans="2:65" s="1" customFormat="1" ht="11.25">
      <c r="B331" s="33"/>
      <c r="D331" s="146" t="s">
        <v>247</v>
      </c>
      <c r="F331" s="173" t="s">
        <v>1302</v>
      </c>
      <c r="H331" s="174">
        <v>0</v>
      </c>
      <c r="L331" s="33"/>
      <c r="M331" s="149"/>
      <c r="T331" s="54"/>
      <c r="AU331" s="18" t="s">
        <v>85</v>
      </c>
    </row>
    <row r="332" spans="2:65" s="1" customFormat="1" ht="11.25">
      <c r="B332" s="33"/>
      <c r="D332" s="146" t="s">
        <v>247</v>
      </c>
      <c r="F332" s="173" t="s">
        <v>1309</v>
      </c>
      <c r="H332" s="174">
        <v>24.37</v>
      </c>
      <c r="L332" s="33"/>
      <c r="M332" s="149"/>
      <c r="T332" s="54"/>
      <c r="AU332" s="18" t="s">
        <v>85</v>
      </c>
    </row>
    <row r="333" spans="2:65" s="1" customFormat="1" ht="11.25">
      <c r="B333" s="33"/>
      <c r="D333" s="146" t="s">
        <v>247</v>
      </c>
      <c r="F333" s="173" t="s">
        <v>235</v>
      </c>
      <c r="H333" s="174">
        <v>24.37</v>
      </c>
      <c r="L333" s="33"/>
      <c r="M333" s="149"/>
      <c r="T333" s="54"/>
      <c r="AU333" s="18" t="s">
        <v>85</v>
      </c>
    </row>
    <row r="334" spans="2:65" s="1" customFormat="1" ht="16.5" customHeight="1">
      <c r="B334" s="33"/>
      <c r="C334" s="133" t="s">
        <v>475</v>
      </c>
      <c r="D334" s="133" t="s">
        <v>220</v>
      </c>
      <c r="E334" s="134" t="s">
        <v>1316</v>
      </c>
      <c r="F334" s="135" t="s">
        <v>1317</v>
      </c>
      <c r="G334" s="136" t="s">
        <v>157</v>
      </c>
      <c r="H334" s="137">
        <v>4.45</v>
      </c>
      <c r="I334" s="138"/>
      <c r="J334" s="139">
        <f>ROUND(I334*H334,2)</f>
        <v>0</v>
      </c>
      <c r="K334" s="135" t="s">
        <v>19</v>
      </c>
      <c r="L334" s="33"/>
      <c r="M334" s="140" t="s">
        <v>19</v>
      </c>
      <c r="N334" s="141" t="s">
        <v>46</v>
      </c>
      <c r="P334" s="142">
        <f>O334*H334</f>
        <v>0</v>
      </c>
      <c r="Q334" s="142">
        <v>9.6545644700000002E-2</v>
      </c>
      <c r="R334" s="142">
        <f>Q334*H334</f>
        <v>0.42962811891500002</v>
      </c>
      <c r="S334" s="142">
        <v>0</v>
      </c>
      <c r="T334" s="143">
        <f>S334*H334</f>
        <v>0</v>
      </c>
      <c r="AR334" s="144" t="s">
        <v>224</v>
      </c>
      <c r="AT334" s="144" t="s">
        <v>220</v>
      </c>
      <c r="AU334" s="144" t="s">
        <v>85</v>
      </c>
      <c r="AY334" s="18" t="s">
        <v>218</v>
      </c>
      <c r="BE334" s="145">
        <f>IF(N334="základní",J334,0)</f>
        <v>0</v>
      </c>
      <c r="BF334" s="145">
        <f>IF(N334="snížená",J334,0)</f>
        <v>0</v>
      </c>
      <c r="BG334" s="145">
        <f>IF(N334="zákl. přenesená",J334,0)</f>
        <v>0</v>
      </c>
      <c r="BH334" s="145">
        <f>IF(N334="sníž. přenesená",J334,0)</f>
        <v>0</v>
      </c>
      <c r="BI334" s="145">
        <f>IF(N334="nulová",J334,0)</f>
        <v>0</v>
      </c>
      <c r="BJ334" s="18" t="s">
        <v>83</v>
      </c>
      <c r="BK334" s="145">
        <f>ROUND(I334*H334,2)</f>
        <v>0</v>
      </c>
      <c r="BL334" s="18" t="s">
        <v>224</v>
      </c>
      <c r="BM334" s="144" t="s">
        <v>1318</v>
      </c>
    </row>
    <row r="335" spans="2:65" s="1" customFormat="1" ht="29.25">
      <c r="B335" s="33"/>
      <c r="D335" s="146" t="s">
        <v>226</v>
      </c>
      <c r="F335" s="147" t="s">
        <v>1319</v>
      </c>
      <c r="I335" s="148"/>
      <c r="L335" s="33"/>
      <c r="M335" s="149"/>
      <c r="T335" s="54"/>
      <c r="AT335" s="18" t="s">
        <v>226</v>
      </c>
      <c r="AU335" s="18" t="s">
        <v>85</v>
      </c>
    </row>
    <row r="336" spans="2:65" s="12" customFormat="1" ht="11.25">
      <c r="B336" s="152"/>
      <c r="D336" s="146" t="s">
        <v>230</v>
      </c>
      <c r="E336" s="153" t="s">
        <v>19</v>
      </c>
      <c r="F336" s="154" t="s">
        <v>1320</v>
      </c>
      <c r="H336" s="153" t="s">
        <v>19</v>
      </c>
      <c r="I336" s="155"/>
      <c r="L336" s="152"/>
      <c r="M336" s="156"/>
      <c r="T336" s="157"/>
      <c r="AT336" s="153" t="s">
        <v>230</v>
      </c>
      <c r="AU336" s="153" t="s">
        <v>85</v>
      </c>
      <c r="AV336" s="12" t="s">
        <v>83</v>
      </c>
      <c r="AW336" s="12" t="s">
        <v>36</v>
      </c>
      <c r="AX336" s="12" t="s">
        <v>75</v>
      </c>
      <c r="AY336" s="153" t="s">
        <v>218</v>
      </c>
    </row>
    <row r="337" spans="2:65" s="13" customFormat="1" ht="11.25">
      <c r="B337" s="158"/>
      <c r="D337" s="146" t="s">
        <v>230</v>
      </c>
      <c r="E337" s="159" t="s">
        <v>19</v>
      </c>
      <c r="F337" s="160" t="s">
        <v>1321</v>
      </c>
      <c r="H337" s="161">
        <v>4.45</v>
      </c>
      <c r="I337" s="162"/>
      <c r="L337" s="158"/>
      <c r="M337" s="163"/>
      <c r="T337" s="164"/>
      <c r="AT337" s="159" t="s">
        <v>230</v>
      </c>
      <c r="AU337" s="159" t="s">
        <v>85</v>
      </c>
      <c r="AV337" s="13" t="s">
        <v>85</v>
      </c>
      <c r="AW337" s="13" t="s">
        <v>36</v>
      </c>
      <c r="AX337" s="13" t="s">
        <v>83</v>
      </c>
      <c r="AY337" s="159" t="s">
        <v>218</v>
      </c>
    </row>
    <row r="338" spans="2:65" s="1" customFormat="1" ht="21.75" customHeight="1">
      <c r="B338" s="33"/>
      <c r="C338" s="133" t="s">
        <v>487</v>
      </c>
      <c r="D338" s="133" t="s">
        <v>220</v>
      </c>
      <c r="E338" s="134" t="s">
        <v>1322</v>
      </c>
      <c r="F338" s="135" t="s">
        <v>1323</v>
      </c>
      <c r="G338" s="136" t="s">
        <v>151</v>
      </c>
      <c r="H338" s="137">
        <v>169.44</v>
      </c>
      <c r="I338" s="138"/>
      <c r="J338" s="139">
        <f>ROUND(I338*H338,2)</f>
        <v>0</v>
      </c>
      <c r="K338" s="135" t="s">
        <v>223</v>
      </c>
      <c r="L338" s="33"/>
      <c r="M338" s="140" t="s">
        <v>19</v>
      </c>
      <c r="N338" s="141" t="s">
        <v>46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224</v>
      </c>
      <c r="AT338" s="144" t="s">
        <v>220</v>
      </c>
      <c r="AU338" s="144" t="s">
        <v>85</v>
      </c>
      <c r="AY338" s="18" t="s">
        <v>218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8" t="s">
        <v>83</v>
      </c>
      <c r="BK338" s="145">
        <f>ROUND(I338*H338,2)</f>
        <v>0</v>
      </c>
      <c r="BL338" s="18" t="s">
        <v>224</v>
      </c>
      <c r="BM338" s="144" t="s">
        <v>1324</v>
      </c>
    </row>
    <row r="339" spans="2:65" s="1" customFormat="1" ht="19.5">
      <c r="B339" s="33"/>
      <c r="D339" s="146" t="s">
        <v>226</v>
      </c>
      <c r="F339" s="147" t="s">
        <v>1325</v>
      </c>
      <c r="I339" s="148"/>
      <c r="L339" s="33"/>
      <c r="M339" s="149"/>
      <c r="T339" s="54"/>
      <c r="AT339" s="18" t="s">
        <v>226</v>
      </c>
      <c r="AU339" s="18" t="s">
        <v>85</v>
      </c>
    </row>
    <row r="340" spans="2:65" s="1" customFormat="1" ht="11.25">
      <c r="B340" s="33"/>
      <c r="D340" s="150" t="s">
        <v>228</v>
      </c>
      <c r="F340" s="151" t="s">
        <v>1326</v>
      </c>
      <c r="I340" s="148"/>
      <c r="L340" s="33"/>
      <c r="M340" s="149"/>
      <c r="T340" s="54"/>
      <c r="AT340" s="18" t="s">
        <v>228</v>
      </c>
      <c r="AU340" s="18" t="s">
        <v>85</v>
      </c>
    </row>
    <row r="341" spans="2:65" s="12" customFormat="1" ht="11.25">
      <c r="B341" s="152"/>
      <c r="D341" s="146" t="s">
        <v>230</v>
      </c>
      <c r="E341" s="153" t="s">
        <v>19</v>
      </c>
      <c r="F341" s="154" t="s">
        <v>1302</v>
      </c>
      <c r="H341" s="153" t="s">
        <v>19</v>
      </c>
      <c r="I341" s="155"/>
      <c r="L341" s="152"/>
      <c r="M341" s="156"/>
      <c r="T341" s="157"/>
      <c r="AT341" s="153" t="s">
        <v>230</v>
      </c>
      <c r="AU341" s="153" t="s">
        <v>85</v>
      </c>
      <c r="AV341" s="12" t="s">
        <v>83</v>
      </c>
      <c r="AW341" s="12" t="s">
        <v>36</v>
      </c>
      <c r="AX341" s="12" t="s">
        <v>75</v>
      </c>
      <c r="AY341" s="153" t="s">
        <v>218</v>
      </c>
    </row>
    <row r="342" spans="2:65" s="13" customFormat="1" ht="11.25">
      <c r="B342" s="158"/>
      <c r="D342" s="146" t="s">
        <v>230</v>
      </c>
      <c r="E342" s="159" t="s">
        <v>19</v>
      </c>
      <c r="F342" s="160" t="s">
        <v>1327</v>
      </c>
      <c r="H342" s="161">
        <v>9.6999999999999993</v>
      </c>
      <c r="I342" s="162"/>
      <c r="L342" s="158"/>
      <c r="M342" s="163"/>
      <c r="T342" s="164"/>
      <c r="AT342" s="159" t="s">
        <v>230</v>
      </c>
      <c r="AU342" s="159" t="s">
        <v>85</v>
      </c>
      <c r="AV342" s="13" t="s">
        <v>85</v>
      </c>
      <c r="AW342" s="13" t="s">
        <v>36</v>
      </c>
      <c r="AX342" s="13" t="s">
        <v>75</v>
      </c>
      <c r="AY342" s="159" t="s">
        <v>218</v>
      </c>
    </row>
    <row r="343" spans="2:65" s="13" customFormat="1" ht="11.25">
      <c r="B343" s="158"/>
      <c r="D343" s="146" t="s">
        <v>230</v>
      </c>
      <c r="E343" s="159" t="s">
        <v>19</v>
      </c>
      <c r="F343" s="160" t="s">
        <v>1328</v>
      </c>
      <c r="H343" s="161">
        <v>159.74</v>
      </c>
      <c r="I343" s="162"/>
      <c r="L343" s="158"/>
      <c r="M343" s="163"/>
      <c r="T343" s="164"/>
      <c r="AT343" s="159" t="s">
        <v>230</v>
      </c>
      <c r="AU343" s="159" t="s">
        <v>85</v>
      </c>
      <c r="AV343" s="13" t="s">
        <v>85</v>
      </c>
      <c r="AW343" s="13" t="s">
        <v>36</v>
      </c>
      <c r="AX343" s="13" t="s">
        <v>75</v>
      </c>
      <c r="AY343" s="159" t="s">
        <v>218</v>
      </c>
    </row>
    <row r="344" spans="2:65" s="14" customFormat="1" ht="11.25">
      <c r="B344" s="165"/>
      <c r="D344" s="146" t="s">
        <v>230</v>
      </c>
      <c r="E344" s="166" t="s">
        <v>1109</v>
      </c>
      <c r="F344" s="167" t="s">
        <v>235</v>
      </c>
      <c r="H344" s="168">
        <v>169.44</v>
      </c>
      <c r="I344" s="169"/>
      <c r="L344" s="165"/>
      <c r="M344" s="170"/>
      <c r="T344" s="171"/>
      <c r="AT344" s="166" t="s">
        <v>230</v>
      </c>
      <c r="AU344" s="166" t="s">
        <v>85</v>
      </c>
      <c r="AV344" s="14" t="s">
        <v>224</v>
      </c>
      <c r="AW344" s="14" t="s">
        <v>36</v>
      </c>
      <c r="AX344" s="14" t="s">
        <v>83</v>
      </c>
      <c r="AY344" s="166" t="s">
        <v>218</v>
      </c>
    </row>
    <row r="345" spans="2:65" s="1" customFormat="1" ht="21.75" customHeight="1">
      <c r="B345" s="33"/>
      <c r="C345" s="133" t="s">
        <v>498</v>
      </c>
      <c r="D345" s="133" t="s">
        <v>220</v>
      </c>
      <c r="E345" s="134" t="s">
        <v>1329</v>
      </c>
      <c r="F345" s="135" t="s">
        <v>1330</v>
      </c>
      <c r="G345" s="136" t="s">
        <v>151</v>
      </c>
      <c r="H345" s="137">
        <v>5083.2</v>
      </c>
      <c r="I345" s="138"/>
      <c r="J345" s="139">
        <f>ROUND(I345*H345,2)</f>
        <v>0</v>
      </c>
      <c r="K345" s="135" t="s">
        <v>223</v>
      </c>
      <c r="L345" s="33"/>
      <c r="M345" s="140" t="s">
        <v>19</v>
      </c>
      <c r="N345" s="141" t="s">
        <v>46</v>
      </c>
      <c r="P345" s="142">
        <f>O345*H345</f>
        <v>0</v>
      </c>
      <c r="Q345" s="142">
        <v>0</v>
      </c>
      <c r="R345" s="142">
        <f>Q345*H345</f>
        <v>0</v>
      </c>
      <c r="S345" s="142">
        <v>0</v>
      </c>
      <c r="T345" s="143">
        <f>S345*H345</f>
        <v>0</v>
      </c>
      <c r="AR345" s="144" t="s">
        <v>224</v>
      </c>
      <c r="AT345" s="144" t="s">
        <v>220</v>
      </c>
      <c r="AU345" s="144" t="s">
        <v>85</v>
      </c>
      <c r="AY345" s="18" t="s">
        <v>218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8" t="s">
        <v>83</v>
      </c>
      <c r="BK345" s="145">
        <f>ROUND(I345*H345,2)</f>
        <v>0</v>
      </c>
      <c r="BL345" s="18" t="s">
        <v>224</v>
      </c>
      <c r="BM345" s="144" t="s">
        <v>1331</v>
      </c>
    </row>
    <row r="346" spans="2:65" s="1" customFormat="1" ht="19.5">
      <c r="B346" s="33"/>
      <c r="D346" s="146" t="s">
        <v>226</v>
      </c>
      <c r="F346" s="147" t="s">
        <v>1332</v>
      </c>
      <c r="I346" s="148"/>
      <c r="L346" s="33"/>
      <c r="M346" s="149"/>
      <c r="T346" s="54"/>
      <c r="AT346" s="18" t="s">
        <v>226</v>
      </c>
      <c r="AU346" s="18" t="s">
        <v>85</v>
      </c>
    </row>
    <row r="347" spans="2:65" s="1" customFormat="1" ht="11.25">
      <c r="B347" s="33"/>
      <c r="D347" s="150" t="s">
        <v>228</v>
      </c>
      <c r="F347" s="151" t="s">
        <v>1333</v>
      </c>
      <c r="I347" s="148"/>
      <c r="L347" s="33"/>
      <c r="M347" s="149"/>
      <c r="T347" s="54"/>
      <c r="AT347" s="18" t="s">
        <v>228</v>
      </c>
      <c r="AU347" s="18" t="s">
        <v>85</v>
      </c>
    </row>
    <row r="348" spans="2:65" s="13" customFormat="1" ht="11.25">
      <c r="B348" s="158"/>
      <c r="D348" s="146" t="s">
        <v>230</v>
      </c>
      <c r="E348" s="159" t="s">
        <v>19</v>
      </c>
      <c r="F348" s="160" t="s">
        <v>1334</v>
      </c>
      <c r="H348" s="161">
        <v>5083.2</v>
      </c>
      <c r="I348" s="162"/>
      <c r="L348" s="158"/>
      <c r="M348" s="163"/>
      <c r="T348" s="164"/>
      <c r="AT348" s="159" t="s">
        <v>230</v>
      </c>
      <c r="AU348" s="159" t="s">
        <v>85</v>
      </c>
      <c r="AV348" s="13" t="s">
        <v>85</v>
      </c>
      <c r="AW348" s="13" t="s">
        <v>36</v>
      </c>
      <c r="AX348" s="13" t="s">
        <v>83</v>
      </c>
      <c r="AY348" s="159" t="s">
        <v>218</v>
      </c>
    </row>
    <row r="349" spans="2:65" s="1" customFormat="1" ht="11.25">
      <c r="B349" s="33"/>
      <c r="D349" s="146" t="s">
        <v>247</v>
      </c>
      <c r="F349" s="172" t="s">
        <v>1335</v>
      </c>
      <c r="L349" s="33"/>
      <c r="M349" s="149"/>
      <c r="T349" s="54"/>
      <c r="AU349" s="18" t="s">
        <v>85</v>
      </c>
    </row>
    <row r="350" spans="2:65" s="1" customFormat="1" ht="11.25">
      <c r="B350" s="33"/>
      <c r="D350" s="146" t="s">
        <v>247</v>
      </c>
      <c r="F350" s="173" t="s">
        <v>1302</v>
      </c>
      <c r="H350" s="174">
        <v>0</v>
      </c>
      <c r="L350" s="33"/>
      <c r="M350" s="149"/>
      <c r="T350" s="54"/>
      <c r="AU350" s="18" t="s">
        <v>85</v>
      </c>
    </row>
    <row r="351" spans="2:65" s="1" customFormat="1" ht="11.25">
      <c r="B351" s="33"/>
      <c r="D351" s="146" t="s">
        <v>247</v>
      </c>
      <c r="F351" s="173" t="s">
        <v>1327</v>
      </c>
      <c r="H351" s="174">
        <v>9.6999999999999993</v>
      </c>
      <c r="L351" s="33"/>
      <c r="M351" s="149"/>
      <c r="T351" s="54"/>
      <c r="AU351" s="18" t="s">
        <v>85</v>
      </c>
    </row>
    <row r="352" spans="2:65" s="1" customFormat="1" ht="11.25">
      <c r="B352" s="33"/>
      <c r="D352" s="146" t="s">
        <v>247</v>
      </c>
      <c r="F352" s="173" t="s">
        <v>1328</v>
      </c>
      <c r="H352" s="174">
        <v>159.74</v>
      </c>
      <c r="L352" s="33"/>
      <c r="M352" s="149"/>
      <c r="T352" s="54"/>
      <c r="AU352" s="18" t="s">
        <v>85</v>
      </c>
    </row>
    <row r="353" spans="2:65" s="1" customFormat="1" ht="11.25">
      <c r="B353" s="33"/>
      <c r="D353" s="146" t="s">
        <v>247</v>
      </c>
      <c r="F353" s="173" t="s">
        <v>235</v>
      </c>
      <c r="H353" s="174">
        <v>169.44</v>
      </c>
      <c r="L353" s="33"/>
      <c r="M353" s="149"/>
      <c r="T353" s="54"/>
      <c r="AU353" s="18" t="s">
        <v>85</v>
      </c>
    </row>
    <row r="354" spans="2:65" s="1" customFormat="1" ht="24.2" customHeight="1">
      <c r="B354" s="33"/>
      <c r="C354" s="133" t="s">
        <v>504</v>
      </c>
      <c r="D354" s="133" t="s">
        <v>220</v>
      </c>
      <c r="E354" s="134" t="s">
        <v>1336</v>
      </c>
      <c r="F354" s="135" t="s">
        <v>1337</v>
      </c>
      <c r="G354" s="136" t="s">
        <v>151</v>
      </c>
      <c r="H354" s="137">
        <v>169.44</v>
      </c>
      <c r="I354" s="138"/>
      <c r="J354" s="139">
        <f>ROUND(I354*H354,2)</f>
        <v>0</v>
      </c>
      <c r="K354" s="135" t="s">
        <v>223</v>
      </c>
      <c r="L354" s="33"/>
      <c r="M354" s="140" t="s">
        <v>19</v>
      </c>
      <c r="N354" s="141" t="s">
        <v>46</v>
      </c>
      <c r="P354" s="142">
        <f>O354*H354</f>
        <v>0</v>
      </c>
      <c r="Q354" s="142">
        <v>0</v>
      </c>
      <c r="R354" s="142">
        <f>Q354*H354</f>
        <v>0</v>
      </c>
      <c r="S354" s="142">
        <v>0</v>
      </c>
      <c r="T354" s="143">
        <f>S354*H354</f>
        <v>0</v>
      </c>
      <c r="AR354" s="144" t="s">
        <v>224</v>
      </c>
      <c r="AT354" s="144" t="s">
        <v>220</v>
      </c>
      <c r="AU354" s="144" t="s">
        <v>85</v>
      </c>
      <c r="AY354" s="18" t="s">
        <v>218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8" t="s">
        <v>83</v>
      </c>
      <c r="BK354" s="145">
        <f>ROUND(I354*H354,2)</f>
        <v>0</v>
      </c>
      <c r="BL354" s="18" t="s">
        <v>224</v>
      </c>
      <c r="BM354" s="144" t="s">
        <v>1338</v>
      </c>
    </row>
    <row r="355" spans="2:65" s="1" customFormat="1" ht="19.5">
      <c r="B355" s="33"/>
      <c r="D355" s="146" t="s">
        <v>226</v>
      </c>
      <c r="F355" s="147" t="s">
        <v>1339</v>
      </c>
      <c r="I355" s="148"/>
      <c r="L355" s="33"/>
      <c r="M355" s="149"/>
      <c r="T355" s="54"/>
      <c r="AT355" s="18" t="s">
        <v>226</v>
      </c>
      <c r="AU355" s="18" t="s">
        <v>85</v>
      </c>
    </row>
    <row r="356" spans="2:65" s="1" customFormat="1" ht="11.25">
      <c r="B356" s="33"/>
      <c r="D356" s="150" t="s">
        <v>228</v>
      </c>
      <c r="F356" s="151" t="s">
        <v>1340</v>
      </c>
      <c r="I356" s="148"/>
      <c r="L356" s="33"/>
      <c r="M356" s="149"/>
      <c r="T356" s="54"/>
      <c r="AT356" s="18" t="s">
        <v>228</v>
      </c>
      <c r="AU356" s="18" t="s">
        <v>85</v>
      </c>
    </row>
    <row r="357" spans="2:65" s="13" customFormat="1" ht="11.25">
      <c r="B357" s="158"/>
      <c r="D357" s="146" t="s">
        <v>230</v>
      </c>
      <c r="E357" s="159" t="s">
        <v>19</v>
      </c>
      <c r="F357" s="160" t="s">
        <v>1109</v>
      </c>
      <c r="H357" s="161">
        <v>169.44</v>
      </c>
      <c r="I357" s="162"/>
      <c r="L357" s="158"/>
      <c r="M357" s="163"/>
      <c r="T357" s="164"/>
      <c r="AT357" s="159" t="s">
        <v>230</v>
      </c>
      <c r="AU357" s="159" t="s">
        <v>85</v>
      </c>
      <c r="AV357" s="13" t="s">
        <v>85</v>
      </c>
      <c r="AW357" s="13" t="s">
        <v>36</v>
      </c>
      <c r="AX357" s="13" t="s">
        <v>83</v>
      </c>
      <c r="AY357" s="159" t="s">
        <v>218</v>
      </c>
    </row>
    <row r="358" spans="2:65" s="1" customFormat="1" ht="11.25">
      <c r="B358" s="33"/>
      <c r="D358" s="146" t="s">
        <v>247</v>
      </c>
      <c r="F358" s="172" t="s">
        <v>1335</v>
      </c>
      <c r="L358" s="33"/>
      <c r="M358" s="149"/>
      <c r="T358" s="54"/>
      <c r="AU358" s="18" t="s">
        <v>85</v>
      </c>
    </row>
    <row r="359" spans="2:65" s="1" customFormat="1" ht="11.25">
      <c r="B359" s="33"/>
      <c r="D359" s="146" t="s">
        <v>247</v>
      </c>
      <c r="F359" s="173" t="s">
        <v>1302</v>
      </c>
      <c r="H359" s="174">
        <v>0</v>
      </c>
      <c r="L359" s="33"/>
      <c r="M359" s="149"/>
      <c r="T359" s="54"/>
      <c r="AU359" s="18" t="s">
        <v>85</v>
      </c>
    </row>
    <row r="360" spans="2:65" s="1" customFormat="1" ht="11.25">
      <c r="B360" s="33"/>
      <c r="D360" s="146" t="s">
        <v>247</v>
      </c>
      <c r="F360" s="173" t="s">
        <v>1327</v>
      </c>
      <c r="H360" s="174">
        <v>9.6999999999999993</v>
      </c>
      <c r="L360" s="33"/>
      <c r="M360" s="149"/>
      <c r="T360" s="54"/>
      <c r="AU360" s="18" t="s">
        <v>85</v>
      </c>
    </row>
    <row r="361" spans="2:65" s="1" customFormat="1" ht="11.25">
      <c r="B361" s="33"/>
      <c r="D361" s="146" t="s">
        <v>247</v>
      </c>
      <c r="F361" s="173" t="s">
        <v>1328</v>
      </c>
      <c r="H361" s="174">
        <v>159.74</v>
      </c>
      <c r="L361" s="33"/>
      <c r="M361" s="149"/>
      <c r="T361" s="54"/>
      <c r="AU361" s="18" t="s">
        <v>85</v>
      </c>
    </row>
    <row r="362" spans="2:65" s="1" customFormat="1" ht="11.25">
      <c r="B362" s="33"/>
      <c r="D362" s="146" t="s">
        <v>247</v>
      </c>
      <c r="F362" s="173" t="s">
        <v>235</v>
      </c>
      <c r="H362" s="174">
        <v>169.44</v>
      </c>
      <c r="L362" s="33"/>
      <c r="M362" s="149"/>
      <c r="T362" s="54"/>
      <c r="AU362" s="18" t="s">
        <v>85</v>
      </c>
    </row>
    <row r="363" spans="2:65" s="1" customFormat="1" ht="21.75" customHeight="1">
      <c r="B363" s="33"/>
      <c r="C363" s="133" t="s">
        <v>510</v>
      </c>
      <c r="D363" s="133" t="s">
        <v>220</v>
      </c>
      <c r="E363" s="134" t="s">
        <v>1341</v>
      </c>
      <c r="F363" s="135" t="s">
        <v>1342</v>
      </c>
      <c r="G363" s="136" t="s">
        <v>147</v>
      </c>
      <c r="H363" s="137">
        <v>74.25</v>
      </c>
      <c r="I363" s="138"/>
      <c r="J363" s="139">
        <f>ROUND(I363*H363,2)</f>
        <v>0</v>
      </c>
      <c r="K363" s="135" t="s">
        <v>19</v>
      </c>
      <c r="L363" s="33"/>
      <c r="M363" s="140" t="s">
        <v>19</v>
      </c>
      <c r="N363" s="141" t="s">
        <v>46</v>
      </c>
      <c r="P363" s="142">
        <f>O363*H363</f>
        <v>0</v>
      </c>
      <c r="Q363" s="142">
        <v>0</v>
      </c>
      <c r="R363" s="142">
        <f>Q363*H363</f>
        <v>0</v>
      </c>
      <c r="S363" s="142">
        <v>0</v>
      </c>
      <c r="T363" s="143">
        <f>S363*H363</f>
        <v>0</v>
      </c>
      <c r="AR363" s="144" t="s">
        <v>224</v>
      </c>
      <c r="AT363" s="144" t="s">
        <v>220</v>
      </c>
      <c r="AU363" s="144" t="s">
        <v>85</v>
      </c>
      <c r="AY363" s="18" t="s">
        <v>218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8" t="s">
        <v>83</v>
      </c>
      <c r="BK363" s="145">
        <f>ROUND(I363*H363,2)</f>
        <v>0</v>
      </c>
      <c r="BL363" s="18" t="s">
        <v>224</v>
      </c>
      <c r="BM363" s="144" t="s">
        <v>1343</v>
      </c>
    </row>
    <row r="364" spans="2:65" s="1" customFormat="1" ht="19.5">
      <c r="B364" s="33"/>
      <c r="D364" s="146" t="s">
        <v>226</v>
      </c>
      <c r="F364" s="147" t="s">
        <v>1344</v>
      </c>
      <c r="I364" s="148"/>
      <c r="L364" s="33"/>
      <c r="M364" s="149"/>
      <c r="T364" s="54"/>
      <c r="AT364" s="18" t="s">
        <v>226</v>
      </c>
      <c r="AU364" s="18" t="s">
        <v>85</v>
      </c>
    </row>
    <row r="365" spans="2:65" s="12" customFormat="1" ht="11.25">
      <c r="B365" s="152"/>
      <c r="D365" s="146" t="s">
        <v>230</v>
      </c>
      <c r="E365" s="153" t="s">
        <v>19</v>
      </c>
      <c r="F365" s="154" t="s">
        <v>1345</v>
      </c>
      <c r="H365" s="153" t="s">
        <v>19</v>
      </c>
      <c r="I365" s="155"/>
      <c r="L365" s="152"/>
      <c r="M365" s="156"/>
      <c r="T365" s="157"/>
      <c r="AT365" s="153" t="s">
        <v>230</v>
      </c>
      <c r="AU365" s="153" t="s">
        <v>85</v>
      </c>
      <c r="AV365" s="12" t="s">
        <v>83</v>
      </c>
      <c r="AW365" s="12" t="s">
        <v>36</v>
      </c>
      <c r="AX365" s="12" t="s">
        <v>75</v>
      </c>
      <c r="AY365" s="153" t="s">
        <v>218</v>
      </c>
    </row>
    <row r="366" spans="2:65" s="13" customFormat="1" ht="11.25">
      <c r="B366" s="158"/>
      <c r="D366" s="146" t="s">
        <v>230</v>
      </c>
      <c r="E366" s="159" t="s">
        <v>19</v>
      </c>
      <c r="F366" s="160" t="s">
        <v>1113</v>
      </c>
      <c r="H366" s="161">
        <v>74.25</v>
      </c>
      <c r="I366" s="162"/>
      <c r="L366" s="158"/>
      <c r="M366" s="163"/>
      <c r="T366" s="164"/>
      <c r="AT366" s="159" t="s">
        <v>230</v>
      </c>
      <c r="AU366" s="159" t="s">
        <v>85</v>
      </c>
      <c r="AV366" s="13" t="s">
        <v>85</v>
      </c>
      <c r="AW366" s="13" t="s">
        <v>36</v>
      </c>
      <c r="AX366" s="13" t="s">
        <v>75</v>
      </c>
      <c r="AY366" s="159" t="s">
        <v>218</v>
      </c>
    </row>
    <row r="367" spans="2:65" s="14" customFormat="1" ht="11.25">
      <c r="B367" s="165"/>
      <c r="D367" s="146" t="s">
        <v>230</v>
      </c>
      <c r="E367" s="166" t="s">
        <v>1112</v>
      </c>
      <c r="F367" s="167" t="s">
        <v>235</v>
      </c>
      <c r="H367" s="168">
        <v>74.25</v>
      </c>
      <c r="I367" s="169"/>
      <c r="L367" s="165"/>
      <c r="M367" s="170"/>
      <c r="T367" s="171"/>
      <c r="AT367" s="166" t="s">
        <v>230</v>
      </c>
      <c r="AU367" s="166" t="s">
        <v>85</v>
      </c>
      <c r="AV367" s="14" t="s">
        <v>224</v>
      </c>
      <c r="AW367" s="14" t="s">
        <v>36</v>
      </c>
      <c r="AX367" s="14" t="s">
        <v>83</v>
      </c>
      <c r="AY367" s="166" t="s">
        <v>218</v>
      </c>
    </row>
    <row r="368" spans="2:65" s="1" customFormat="1" ht="21.75" customHeight="1">
      <c r="B368" s="33"/>
      <c r="C368" s="133" t="s">
        <v>520</v>
      </c>
      <c r="D368" s="133" t="s">
        <v>220</v>
      </c>
      <c r="E368" s="134" t="s">
        <v>1346</v>
      </c>
      <c r="F368" s="135" t="s">
        <v>1347</v>
      </c>
      <c r="G368" s="136" t="s">
        <v>147</v>
      </c>
      <c r="H368" s="137">
        <v>2227.5</v>
      </c>
      <c r="I368" s="138"/>
      <c r="J368" s="139">
        <f>ROUND(I368*H368,2)</f>
        <v>0</v>
      </c>
      <c r="K368" s="135" t="s">
        <v>19</v>
      </c>
      <c r="L368" s="33"/>
      <c r="M368" s="140" t="s">
        <v>19</v>
      </c>
      <c r="N368" s="141" t="s">
        <v>46</v>
      </c>
      <c r="P368" s="142">
        <f>O368*H368</f>
        <v>0</v>
      </c>
      <c r="Q368" s="142">
        <v>0</v>
      </c>
      <c r="R368" s="142">
        <f>Q368*H368</f>
        <v>0</v>
      </c>
      <c r="S368" s="142">
        <v>0</v>
      </c>
      <c r="T368" s="143">
        <f>S368*H368</f>
        <v>0</v>
      </c>
      <c r="AR368" s="144" t="s">
        <v>224</v>
      </c>
      <c r="AT368" s="144" t="s">
        <v>220</v>
      </c>
      <c r="AU368" s="144" t="s">
        <v>85</v>
      </c>
      <c r="AY368" s="18" t="s">
        <v>218</v>
      </c>
      <c r="BE368" s="145">
        <f>IF(N368="základní",J368,0)</f>
        <v>0</v>
      </c>
      <c r="BF368" s="145">
        <f>IF(N368="snížená",J368,0)</f>
        <v>0</v>
      </c>
      <c r="BG368" s="145">
        <f>IF(N368="zákl. přenesená",J368,0)</f>
        <v>0</v>
      </c>
      <c r="BH368" s="145">
        <f>IF(N368="sníž. přenesená",J368,0)</f>
        <v>0</v>
      </c>
      <c r="BI368" s="145">
        <f>IF(N368="nulová",J368,0)</f>
        <v>0</v>
      </c>
      <c r="BJ368" s="18" t="s">
        <v>83</v>
      </c>
      <c r="BK368" s="145">
        <f>ROUND(I368*H368,2)</f>
        <v>0</v>
      </c>
      <c r="BL368" s="18" t="s">
        <v>224</v>
      </c>
      <c r="BM368" s="144" t="s">
        <v>1348</v>
      </c>
    </row>
    <row r="369" spans="2:65" s="1" customFormat="1" ht="19.5">
      <c r="B369" s="33"/>
      <c r="D369" s="146" t="s">
        <v>226</v>
      </c>
      <c r="F369" s="147" t="s">
        <v>1349</v>
      </c>
      <c r="I369" s="148"/>
      <c r="L369" s="33"/>
      <c r="M369" s="149"/>
      <c r="T369" s="54"/>
      <c r="AT369" s="18" t="s">
        <v>226</v>
      </c>
      <c r="AU369" s="18" t="s">
        <v>85</v>
      </c>
    </row>
    <row r="370" spans="2:65" s="13" customFormat="1" ht="11.25">
      <c r="B370" s="158"/>
      <c r="D370" s="146" t="s">
        <v>230</v>
      </c>
      <c r="E370" s="159" t="s">
        <v>19</v>
      </c>
      <c r="F370" s="160" t="s">
        <v>1350</v>
      </c>
      <c r="H370" s="161">
        <v>2227.5</v>
      </c>
      <c r="I370" s="162"/>
      <c r="L370" s="158"/>
      <c r="M370" s="163"/>
      <c r="T370" s="164"/>
      <c r="AT370" s="159" t="s">
        <v>230</v>
      </c>
      <c r="AU370" s="159" t="s">
        <v>85</v>
      </c>
      <c r="AV370" s="13" t="s">
        <v>85</v>
      </c>
      <c r="AW370" s="13" t="s">
        <v>36</v>
      </c>
      <c r="AX370" s="13" t="s">
        <v>83</v>
      </c>
      <c r="AY370" s="159" t="s">
        <v>218</v>
      </c>
    </row>
    <row r="371" spans="2:65" s="1" customFormat="1" ht="11.25">
      <c r="B371" s="33"/>
      <c r="D371" s="146" t="s">
        <v>247</v>
      </c>
      <c r="F371" s="172" t="s">
        <v>1351</v>
      </c>
      <c r="L371" s="33"/>
      <c r="M371" s="149"/>
      <c r="T371" s="54"/>
      <c r="AU371" s="18" t="s">
        <v>85</v>
      </c>
    </row>
    <row r="372" spans="2:65" s="1" customFormat="1" ht="11.25">
      <c r="B372" s="33"/>
      <c r="D372" s="146" t="s">
        <v>247</v>
      </c>
      <c r="F372" s="173" t="s">
        <v>1345</v>
      </c>
      <c r="H372" s="174">
        <v>0</v>
      </c>
      <c r="L372" s="33"/>
      <c r="M372" s="149"/>
      <c r="T372" s="54"/>
      <c r="AU372" s="18" t="s">
        <v>85</v>
      </c>
    </row>
    <row r="373" spans="2:65" s="1" customFormat="1" ht="11.25">
      <c r="B373" s="33"/>
      <c r="D373" s="146" t="s">
        <v>247</v>
      </c>
      <c r="F373" s="173" t="s">
        <v>1113</v>
      </c>
      <c r="H373" s="174">
        <v>74.25</v>
      </c>
      <c r="L373" s="33"/>
      <c r="M373" s="149"/>
      <c r="T373" s="54"/>
      <c r="AU373" s="18" t="s">
        <v>85</v>
      </c>
    </row>
    <row r="374" spans="2:65" s="1" customFormat="1" ht="11.25">
      <c r="B374" s="33"/>
      <c r="D374" s="146" t="s">
        <v>247</v>
      </c>
      <c r="F374" s="173" t="s">
        <v>235</v>
      </c>
      <c r="H374" s="174">
        <v>74.25</v>
      </c>
      <c r="L374" s="33"/>
      <c r="M374" s="149"/>
      <c r="T374" s="54"/>
      <c r="AU374" s="18" t="s">
        <v>85</v>
      </c>
    </row>
    <row r="375" spans="2:65" s="1" customFormat="1" ht="21.75" customHeight="1">
      <c r="B375" s="33"/>
      <c r="C375" s="133" t="s">
        <v>783</v>
      </c>
      <c r="D375" s="133" t="s">
        <v>220</v>
      </c>
      <c r="E375" s="134" t="s">
        <v>1352</v>
      </c>
      <c r="F375" s="135" t="s">
        <v>1353</v>
      </c>
      <c r="G375" s="136" t="s">
        <v>147</v>
      </c>
      <c r="H375" s="137">
        <v>74.25</v>
      </c>
      <c r="I375" s="138"/>
      <c r="J375" s="139">
        <f>ROUND(I375*H375,2)</f>
        <v>0</v>
      </c>
      <c r="K375" s="135" t="s">
        <v>223</v>
      </c>
      <c r="L375" s="33"/>
      <c r="M375" s="140" t="s">
        <v>19</v>
      </c>
      <c r="N375" s="141" t="s">
        <v>46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224</v>
      </c>
      <c r="AT375" s="144" t="s">
        <v>220</v>
      </c>
      <c r="AU375" s="144" t="s">
        <v>85</v>
      </c>
      <c r="AY375" s="18" t="s">
        <v>218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8" t="s">
        <v>83</v>
      </c>
      <c r="BK375" s="145">
        <f>ROUND(I375*H375,2)</f>
        <v>0</v>
      </c>
      <c r="BL375" s="18" t="s">
        <v>224</v>
      </c>
      <c r="BM375" s="144" t="s">
        <v>1354</v>
      </c>
    </row>
    <row r="376" spans="2:65" s="1" customFormat="1" ht="19.5">
      <c r="B376" s="33"/>
      <c r="D376" s="146" t="s">
        <v>226</v>
      </c>
      <c r="F376" s="147" t="s">
        <v>1355</v>
      </c>
      <c r="I376" s="148"/>
      <c r="L376" s="33"/>
      <c r="M376" s="149"/>
      <c r="T376" s="54"/>
      <c r="AT376" s="18" t="s">
        <v>226</v>
      </c>
      <c r="AU376" s="18" t="s">
        <v>85</v>
      </c>
    </row>
    <row r="377" spans="2:65" s="1" customFormat="1" ht="11.25">
      <c r="B377" s="33"/>
      <c r="D377" s="150" t="s">
        <v>228</v>
      </c>
      <c r="F377" s="151" t="s">
        <v>1356</v>
      </c>
      <c r="I377" s="148"/>
      <c r="L377" s="33"/>
      <c r="M377" s="149"/>
      <c r="T377" s="54"/>
      <c r="AT377" s="18" t="s">
        <v>228</v>
      </c>
      <c r="AU377" s="18" t="s">
        <v>85</v>
      </c>
    </row>
    <row r="378" spans="2:65" s="13" customFormat="1" ht="11.25">
      <c r="B378" s="158"/>
      <c r="D378" s="146" t="s">
        <v>230</v>
      </c>
      <c r="E378" s="159" t="s">
        <v>19</v>
      </c>
      <c r="F378" s="160" t="s">
        <v>1112</v>
      </c>
      <c r="H378" s="161">
        <v>74.25</v>
      </c>
      <c r="I378" s="162"/>
      <c r="L378" s="158"/>
      <c r="M378" s="163"/>
      <c r="T378" s="164"/>
      <c r="AT378" s="159" t="s">
        <v>230</v>
      </c>
      <c r="AU378" s="159" t="s">
        <v>85</v>
      </c>
      <c r="AV378" s="13" t="s">
        <v>85</v>
      </c>
      <c r="AW378" s="13" t="s">
        <v>36</v>
      </c>
      <c r="AX378" s="13" t="s">
        <v>83</v>
      </c>
      <c r="AY378" s="159" t="s">
        <v>218</v>
      </c>
    </row>
    <row r="379" spans="2:65" s="1" customFormat="1" ht="11.25">
      <c r="B379" s="33"/>
      <c r="D379" s="146" t="s">
        <v>247</v>
      </c>
      <c r="F379" s="172" t="s">
        <v>1351</v>
      </c>
      <c r="L379" s="33"/>
      <c r="M379" s="149"/>
      <c r="T379" s="54"/>
      <c r="AU379" s="18" t="s">
        <v>85</v>
      </c>
    </row>
    <row r="380" spans="2:65" s="1" customFormat="1" ht="11.25">
      <c r="B380" s="33"/>
      <c r="D380" s="146" t="s">
        <v>247</v>
      </c>
      <c r="F380" s="173" t="s">
        <v>1345</v>
      </c>
      <c r="H380" s="174">
        <v>0</v>
      </c>
      <c r="L380" s="33"/>
      <c r="M380" s="149"/>
      <c r="T380" s="54"/>
      <c r="AU380" s="18" t="s">
        <v>85</v>
      </c>
    </row>
    <row r="381" spans="2:65" s="1" customFormat="1" ht="11.25">
      <c r="B381" s="33"/>
      <c r="D381" s="146" t="s">
        <v>247</v>
      </c>
      <c r="F381" s="173" t="s">
        <v>1113</v>
      </c>
      <c r="H381" s="174">
        <v>74.25</v>
      </c>
      <c r="L381" s="33"/>
      <c r="M381" s="149"/>
      <c r="T381" s="54"/>
      <c r="AU381" s="18" t="s">
        <v>85</v>
      </c>
    </row>
    <row r="382" spans="2:65" s="1" customFormat="1" ht="11.25">
      <c r="B382" s="33"/>
      <c r="D382" s="146" t="s">
        <v>247</v>
      </c>
      <c r="F382" s="173" t="s">
        <v>235</v>
      </c>
      <c r="H382" s="174">
        <v>74.25</v>
      </c>
      <c r="L382" s="33"/>
      <c r="M382" s="149"/>
      <c r="T382" s="54"/>
      <c r="AU382" s="18" t="s">
        <v>85</v>
      </c>
    </row>
    <row r="383" spans="2:65" s="1" customFormat="1" ht="16.5" customHeight="1">
      <c r="B383" s="33"/>
      <c r="C383" s="133" t="s">
        <v>810</v>
      </c>
      <c r="D383" s="133" t="s">
        <v>220</v>
      </c>
      <c r="E383" s="134" t="s">
        <v>1357</v>
      </c>
      <c r="F383" s="135" t="s">
        <v>1358</v>
      </c>
      <c r="G383" s="136" t="s">
        <v>147</v>
      </c>
      <c r="H383" s="137">
        <v>472.68</v>
      </c>
      <c r="I383" s="138"/>
      <c r="J383" s="139">
        <f>ROUND(I383*H383,2)</f>
        <v>0</v>
      </c>
      <c r="K383" s="135" t="s">
        <v>223</v>
      </c>
      <c r="L383" s="33"/>
      <c r="M383" s="140" t="s">
        <v>19</v>
      </c>
      <c r="N383" s="141" t="s">
        <v>46</v>
      </c>
      <c r="P383" s="142">
        <f>O383*H383</f>
        <v>0</v>
      </c>
      <c r="Q383" s="142">
        <v>8.8000000000000003E-4</v>
      </c>
      <c r="R383" s="142">
        <f>Q383*H383</f>
        <v>0.41595840000000001</v>
      </c>
      <c r="S383" s="142">
        <v>0</v>
      </c>
      <c r="T383" s="143">
        <f>S383*H383</f>
        <v>0</v>
      </c>
      <c r="AR383" s="144" t="s">
        <v>224</v>
      </c>
      <c r="AT383" s="144" t="s">
        <v>220</v>
      </c>
      <c r="AU383" s="144" t="s">
        <v>85</v>
      </c>
      <c r="AY383" s="18" t="s">
        <v>218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8" t="s">
        <v>83</v>
      </c>
      <c r="BK383" s="145">
        <f>ROUND(I383*H383,2)</f>
        <v>0</v>
      </c>
      <c r="BL383" s="18" t="s">
        <v>224</v>
      </c>
      <c r="BM383" s="144" t="s">
        <v>1359</v>
      </c>
    </row>
    <row r="384" spans="2:65" s="1" customFormat="1" ht="11.25">
      <c r="B384" s="33"/>
      <c r="D384" s="146" t="s">
        <v>226</v>
      </c>
      <c r="F384" s="147" t="s">
        <v>1360</v>
      </c>
      <c r="I384" s="148"/>
      <c r="L384" s="33"/>
      <c r="M384" s="149"/>
      <c r="T384" s="54"/>
      <c r="AT384" s="18" t="s">
        <v>226</v>
      </c>
      <c r="AU384" s="18" t="s">
        <v>85</v>
      </c>
    </row>
    <row r="385" spans="2:65" s="1" customFormat="1" ht="11.25">
      <c r="B385" s="33"/>
      <c r="D385" s="150" t="s">
        <v>228</v>
      </c>
      <c r="F385" s="151" t="s">
        <v>1361</v>
      </c>
      <c r="I385" s="148"/>
      <c r="L385" s="33"/>
      <c r="M385" s="149"/>
      <c r="T385" s="54"/>
      <c r="AT385" s="18" t="s">
        <v>228</v>
      </c>
      <c r="AU385" s="18" t="s">
        <v>85</v>
      </c>
    </row>
    <row r="386" spans="2:65" s="12" customFormat="1" ht="11.25">
      <c r="B386" s="152"/>
      <c r="D386" s="146" t="s">
        <v>230</v>
      </c>
      <c r="E386" s="153" t="s">
        <v>19</v>
      </c>
      <c r="F386" s="154" t="s">
        <v>1216</v>
      </c>
      <c r="H386" s="153" t="s">
        <v>19</v>
      </c>
      <c r="I386" s="155"/>
      <c r="L386" s="152"/>
      <c r="M386" s="156"/>
      <c r="T386" s="157"/>
      <c r="AT386" s="153" t="s">
        <v>230</v>
      </c>
      <c r="AU386" s="153" t="s">
        <v>85</v>
      </c>
      <c r="AV386" s="12" t="s">
        <v>83</v>
      </c>
      <c r="AW386" s="12" t="s">
        <v>36</v>
      </c>
      <c r="AX386" s="12" t="s">
        <v>75</v>
      </c>
      <c r="AY386" s="153" t="s">
        <v>218</v>
      </c>
    </row>
    <row r="387" spans="2:65" s="13" customFormat="1" ht="11.25">
      <c r="B387" s="158"/>
      <c r="D387" s="146" t="s">
        <v>230</v>
      </c>
      <c r="E387" s="159" t="s">
        <v>19</v>
      </c>
      <c r="F387" s="160" t="s">
        <v>1362</v>
      </c>
      <c r="H387" s="161">
        <v>210.33</v>
      </c>
      <c r="I387" s="162"/>
      <c r="L387" s="158"/>
      <c r="M387" s="163"/>
      <c r="T387" s="164"/>
      <c r="AT387" s="159" t="s">
        <v>230</v>
      </c>
      <c r="AU387" s="159" t="s">
        <v>85</v>
      </c>
      <c r="AV387" s="13" t="s">
        <v>85</v>
      </c>
      <c r="AW387" s="13" t="s">
        <v>36</v>
      </c>
      <c r="AX387" s="13" t="s">
        <v>75</v>
      </c>
      <c r="AY387" s="159" t="s">
        <v>218</v>
      </c>
    </row>
    <row r="388" spans="2:65" s="13" customFormat="1" ht="11.25">
      <c r="B388" s="158"/>
      <c r="D388" s="146" t="s">
        <v>230</v>
      </c>
      <c r="E388" s="159" t="s">
        <v>19</v>
      </c>
      <c r="F388" s="160" t="s">
        <v>1363</v>
      </c>
      <c r="H388" s="161">
        <v>262.35000000000002</v>
      </c>
      <c r="I388" s="162"/>
      <c r="L388" s="158"/>
      <c r="M388" s="163"/>
      <c r="T388" s="164"/>
      <c r="AT388" s="159" t="s">
        <v>230</v>
      </c>
      <c r="AU388" s="159" t="s">
        <v>85</v>
      </c>
      <c r="AV388" s="13" t="s">
        <v>85</v>
      </c>
      <c r="AW388" s="13" t="s">
        <v>36</v>
      </c>
      <c r="AX388" s="13" t="s">
        <v>75</v>
      </c>
      <c r="AY388" s="159" t="s">
        <v>218</v>
      </c>
    </row>
    <row r="389" spans="2:65" s="14" customFormat="1" ht="11.25">
      <c r="B389" s="165"/>
      <c r="D389" s="146" t="s">
        <v>230</v>
      </c>
      <c r="E389" s="166" t="s">
        <v>1114</v>
      </c>
      <c r="F389" s="167" t="s">
        <v>235</v>
      </c>
      <c r="H389" s="168">
        <v>472.68</v>
      </c>
      <c r="I389" s="169"/>
      <c r="L389" s="165"/>
      <c r="M389" s="170"/>
      <c r="T389" s="171"/>
      <c r="AT389" s="166" t="s">
        <v>230</v>
      </c>
      <c r="AU389" s="166" t="s">
        <v>85</v>
      </c>
      <c r="AV389" s="14" t="s">
        <v>224</v>
      </c>
      <c r="AW389" s="14" t="s">
        <v>36</v>
      </c>
      <c r="AX389" s="14" t="s">
        <v>83</v>
      </c>
      <c r="AY389" s="166" t="s">
        <v>218</v>
      </c>
    </row>
    <row r="390" spans="2:65" s="1" customFormat="1" ht="16.5" customHeight="1">
      <c r="B390" s="33"/>
      <c r="C390" s="133" t="s">
        <v>815</v>
      </c>
      <c r="D390" s="133" t="s">
        <v>220</v>
      </c>
      <c r="E390" s="134" t="s">
        <v>1364</v>
      </c>
      <c r="F390" s="135" t="s">
        <v>1365</v>
      </c>
      <c r="G390" s="136" t="s">
        <v>147</v>
      </c>
      <c r="H390" s="137">
        <v>472.68</v>
      </c>
      <c r="I390" s="138"/>
      <c r="J390" s="139">
        <f>ROUND(I390*H390,2)</f>
        <v>0</v>
      </c>
      <c r="K390" s="135" t="s">
        <v>223</v>
      </c>
      <c r="L390" s="33"/>
      <c r="M390" s="140" t="s">
        <v>19</v>
      </c>
      <c r="N390" s="141" t="s">
        <v>46</v>
      </c>
      <c r="P390" s="142">
        <f>O390*H390</f>
        <v>0</v>
      </c>
      <c r="Q390" s="142">
        <v>0</v>
      </c>
      <c r="R390" s="142">
        <f>Q390*H390</f>
        <v>0</v>
      </c>
      <c r="S390" s="142">
        <v>0</v>
      </c>
      <c r="T390" s="143">
        <f>S390*H390</f>
        <v>0</v>
      </c>
      <c r="AR390" s="144" t="s">
        <v>224</v>
      </c>
      <c r="AT390" s="144" t="s">
        <v>220</v>
      </c>
      <c r="AU390" s="144" t="s">
        <v>85</v>
      </c>
      <c r="AY390" s="18" t="s">
        <v>218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8" t="s">
        <v>83</v>
      </c>
      <c r="BK390" s="145">
        <f>ROUND(I390*H390,2)</f>
        <v>0</v>
      </c>
      <c r="BL390" s="18" t="s">
        <v>224</v>
      </c>
      <c r="BM390" s="144" t="s">
        <v>1366</v>
      </c>
    </row>
    <row r="391" spans="2:65" s="1" customFormat="1" ht="11.25">
      <c r="B391" s="33"/>
      <c r="D391" s="146" t="s">
        <v>226</v>
      </c>
      <c r="F391" s="147" t="s">
        <v>1367</v>
      </c>
      <c r="I391" s="148"/>
      <c r="L391" s="33"/>
      <c r="M391" s="149"/>
      <c r="T391" s="54"/>
      <c r="AT391" s="18" t="s">
        <v>226</v>
      </c>
      <c r="AU391" s="18" t="s">
        <v>85</v>
      </c>
    </row>
    <row r="392" spans="2:65" s="1" customFormat="1" ht="11.25">
      <c r="B392" s="33"/>
      <c r="D392" s="150" t="s">
        <v>228</v>
      </c>
      <c r="F392" s="151" t="s">
        <v>1368</v>
      </c>
      <c r="I392" s="148"/>
      <c r="L392" s="33"/>
      <c r="M392" s="149"/>
      <c r="T392" s="54"/>
      <c r="AT392" s="18" t="s">
        <v>228</v>
      </c>
      <c r="AU392" s="18" t="s">
        <v>85</v>
      </c>
    </row>
    <row r="393" spans="2:65" s="13" customFormat="1" ht="11.25">
      <c r="B393" s="158"/>
      <c r="D393" s="146" t="s">
        <v>230</v>
      </c>
      <c r="E393" s="159" t="s">
        <v>19</v>
      </c>
      <c r="F393" s="160" t="s">
        <v>1114</v>
      </c>
      <c r="H393" s="161">
        <v>472.68</v>
      </c>
      <c r="I393" s="162"/>
      <c r="L393" s="158"/>
      <c r="M393" s="163"/>
      <c r="T393" s="164"/>
      <c r="AT393" s="159" t="s">
        <v>230</v>
      </c>
      <c r="AU393" s="159" t="s">
        <v>85</v>
      </c>
      <c r="AV393" s="13" t="s">
        <v>85</v>
      </c>
      <c r="AW393" s="13" t="s">
        <v>36</v>
      </c>
      <c r="AX393" s="13" t="s">
        <v>83</v>
      </c>
      <c r="AY393" s="159" t="s">
        <v>218</v>
      </c>
    </row>
    <row r="394" spans="2:65" s="1" customFormat="1" ht="11.25">
      <c r="B394" s="33"/>
      <c r="D394" s="146" t="s">
        <v>247</v>
      </c>
      <c r="F394" s="172" t="s">
        <v>1369</v>
      </c>
      <c r="L394" s="33"/>
      <c r="M394" s="149"/>
      <c r="T394" s="54"/>
      <c r="AU394" s="18" t="s">
        <v>85</v>
      </c>
    </row>
    <row r="395" spans="2:65" s="1" customFormat="1" ht="11.25">
      <c r="B395" s="33"/>
      <c r="D395" s="146" t="s">
        <v>247</v>
      </c>
      <c r="F395" s="173" t="s">
        <v>1216</v>
      </c>
      <c r="H395" s="174">
        <v>0</v>
      </c>
      <c r="L395" s="33"/>
      <c r="M395" s="149"/>
      <c r="T395" s="54"/>
      <c r="AU395" s="18" t="s">
        <v>85</v>
      </c>
    </row>
    <row r="396" spans="2:65" s="1" customFormat="1" ht="11.25">
      <c r="B396" s="33"/>
      <c r="D396" s="146" t="s">
        <v>247</v>
      </c>
      <c r="F396" s="173" t="s">
        <v>1362</v>
      </c>
      <c r="H396" s="174">
        <v>210.33</v>
      </c>
      <c r="L396" s="33"/>
      <c r="M396" s="149"/>
      <c r="T396" s="54"/>
      <c r="AU396" s="18" t="s">
        <v>85</v>
      </c>
    </row>
    <row r="397" spans="2:65" s="1" customFormat="1" ht="11.25">
      <c r="B397" s="33"/>
      <c r="D397" s="146" t="s">
        <v>247</v>
      </c>
      <c r="F397" s="173" t="s">
        <v>1363</v>
      </c>
      <c r="H397" s="174">
        <v>262.35000000000002</v>
      </c>
      <c r="L397" s="33"/>
      <c r="M397" s="149"/>
      <c r="T397" s="54"/>
      <c r="AU397" s="18" t="s">
        <v>85</v>
      </c>
    </row>
    <row r="398" spans="2:65" s="1" customFormat="1" ht="11.25">
      <c r="B398" s="33"/>
      <c r="D398" s="146" t="s">
        <v>247</v>
      </c>
      <c r="F398" s="173" t="s">
        <v>235</v>
      </c>
      <c r="H398" s="174">
        <v>472.68</v>
      </c>
      <c r="L398" s="33"/>
      <c r="M398" s="149"/>
      <c r="T398" s="54"/>
      <c r="AU398" s="18" t="s">
        <v>85</v>
      </c>
    </row>
    <row r="399" spans="2:65" s="1" customFormat="1" ht="16.5" customHeight="1">
      <c r="B399" s="33"/>
      <c r="C399" s="133" t="s">
        <v>818</v>
      </c>
      <c r="D399" s="133" t="s">
        <v>220</v>
      </c>
      <c r="E399" s="134" t="s">
        <v>1370</v>
      </c>
      <c r="F399" s="135" t="s">
        <v>1371</v>
      </c>
      <c r="G399" s="136" t="s">
        <v>147</v>
      </c>
      <c r="H399" s="137">
        <v>1418.04</v>
      </c>
      <c r="I399" s="138"/>
      <c r="J399" s="139">
        <f>ROUND(I399*H399,2)</f>
        <v>0</v>
      </c>
      <c r="K399" s="135" t="s">
        <v>223</v>
      </c>
      <c r="L399" s="33"/>
      <c r="M399" s="140" t="s">
        <v>19</v>
      </c>
      <c r="N399" s="141" t="s">
        <v>46</v>
      </c>
      <c r="P399" s="142">
        <f>O399*H399</f>
        <v>0</v>
      </c>
      <c r="Q399" s="142">
        <v>0</v>
      </c>
      <c r="R399" s="142">
        <f>Q399*H399</f>
        <v>0</v>
      </c>
      <c r="S399" s="142">
        <v>0</v>
      </c>
      <c r="T399" s="143">
        <f>S399*H399</f>
        <v>0</v>
      </c>
      <c r="AR399" s="144" t="s">
        <v>224</v>
      </c>
      <c r="AT399" s="144" t="s">
        <v>220</v>
      </c>
      <c r="AU399" s="144" t="s">
        <v>85</v>
      </c>
      <c r="AY399" s="18" t="s">
        <v>218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8" t="s">
        <v>83</v>
      </c>
      <c r="BK399" s="145">
        <f>ROUND(I399*H399,2)</f>
        <v>0</v>
      </c>
      <c r="BL399" s="18" t="s">
        <v>224</v>
      </c>
      <c r="BM399" s="144" t="s">
        <v>1372</v>
      </c>
    </row>
    <row r="400" spans="2:65" s="1" customFormat="1" ht="11.25">
      <c r="B400" s="33"/>
      <c r="D400" s="146" t="s">
        <v>226</v>
      </c>
      <c r="F400" s="147" t="s">
        <v>1373</v>
      </c>
      <c r="I400" s="148"/>
      <c r="L400" s="33"/>
      <c r="M400" s="149"/>
      <c r="T400" s="54"/>
      <c r="AT400" s="18" t="s">
        <v>226</v>
      </c>
      <c r="AU400" s="18" t="s">
        <v>85</v>
      </c>
    </row>
    <row r="401" spans="2:65" s="1" customFormat="1" ht="11.25">
      <c r="B401" s="33"/>
      <c r="D401" s="150" t="s">
        <v>228</v>
      </c>
      <c r="F401" s="151" t="s">
        <v>1374</v>
      </c>
      <c r="I401" s="148"/>
      <c r="L401" s="33"/>
      <c r="M401" s="149"/>
      <c r="T401" s="54"/>
      <c r="AT401" s="18" t="s">
        <v>228</v>
      </c>
      <c r="AU401" s="18" t="s">
        <v>85</v>
      </c>
    </row>
    <row r="402" spans="2:65" s="13" customFormat="1" ht="11.25">
      <c r="B402" s="158"/>
      <c r="D402" s="146" t="s">
        <v>230</v>
      </c>
      <c r="E402" s="159" t="s">
        <v>19</v>
      </c>
      <c r="F402" s="160" t="s">
        <v>1375</v>
      </c>
      <c r="H402" s="161">
        <v>1418.04</v>
      </c>
      <c r="I402" s="162"/>
      <c r="L402" s="158"/>
      <c r="M402" s="163"/>
      <c r="T402" s="164"/>
      <c r="AT402" s="159" t="s">
        <v>230</v>
      </c>
      <c r="AU402" s="159" t="s">
        <v>85</v>
      </c>
      <c r="AV402" s="13" t="s">
        <v>85</v>
      </c>
      <c r="AW402" s="13" t="s">
        <v>36</v>
      </c>
      <c r="AX402" s="13" t="s">
        <v>83</v>
      </c>
      <c r="AY402" s="159" t="s">
        <v>218</v>
      </c>
    </row>
    <row r="403" spans="2:65" s="1" customFormat="1" ht="11.25">
      <c r="B403" s="33"/>
      <c r="D403" s="146" t="s">
        <v>247</v>
      </c>
      <c r="F403" s="172" t="s">
        <v>1369</v>
      </c>
      <c r="L403" s="33"/>
      <c r="M403" s="149"/>
      <c r="T403" s="54"/>
      <c r="AU403" s="18" t="s">
        <v>85</v>
      </c>
    </row>
    <row r="404" spans="2:65" s="1" customFormat="1" ht="11.25">
      <c r="B404" s="33"/>
      <c r="D404" s="146" t="s">
        <v>247</v>
      </c>
      <c r="F404" s="173" t="s">
        <v>1216</v>
      </c>
      <c r="H404" s="174">
        <v>0</v>
      </c>
      <c r="L404" s="33"/>
      <c r="M404" s="149"/>
      <c r="T404" s="54"/>
      <c r="AU404" s="18" t="s">
        <v>85</v>
      </c>
    </row>
    <row r="405" spans="2:65" s="1" customFormat="1" ht="11.25">
      <c r="B405" s="33"/>
      <c r="D405" s="146" t="s">
        <v>247</v>
      </c>
      <c r="F405" s="173" t="s">
        <v>1362</v>
      </c>
      <c r="H405" s="174">
        <v>210.33</v>
      </c>
      <c r="L405" s="33"/>
      <c r="M405" s="149"/>
      <c r="T405" s="54"/>
      <c r="AU405" s="18" t="s">
        <v>85</v>
      </c>
    </row>
    <row r="406" spans="2:65" s="1" customFormat="1" ht="11.25">
      <c r="B406" s="33"/>
      <c r="D406" s="146" t="s">
        <v>247</v>
      </c>
      <c r="F406" s="173" t="s">
        <v>1363</v>
      </c>
      <c r="H406" s="174">
        <v>262.35000000000002</v>
      </c>
      <c r="L406" s="33"/>
      <c r="M406" s="149"/>
      <c r="T406" s="54"/>
      <c r="AU406" s="18" t="s">
        <v>85</v>
      </c>
    </row>
    <row r="407" spans="2:65" s="1" customFormat="1" ht="11.25">
      <c r="B407" s="33"/>
      <c r="D407" s="146" t="s">
        <v>247</v>
      </c>
      <c r="F407" s="173" t="s">
        <v>235</v>
      </c>
      <c r="H407" s="174">
        <v>472.68</v>
      </c>
      <c r="L407" s="33"/>
      <c r="M407" s="149"/>
      <c r="T407" s="54"/>
      <c r="AU407" s="18" t="s">
        <v>85</v>
      </c>
    </row>
    <row r="408" spans="2:65" s="1" customFormat="1" ht="16.5" customHeight="1">
      <c r="B408" s="33"/>
      <c r="C408" s="133" t="s">
        <v>823</v>
      </c>
      <c r="D408" s="133" t="s">
        <v>220</v>
      </c>
      <c r="E408" s="134" t="s">
        <v>1376</v>
      </c>
      <c r="F408" s="135" t="s">
        <v>1377</v>
      </c>
      <c r="G408" s="136" t="s">
        <v>151</v>
      </c>
      <c r="H408" s="137">
        <v>11.135999999999999</v>
      </c>
      <c r="I408" s="138"/>
      <c r="J408" s="139">
        <f>ROUND(I408*H408,2)</f>
        <v>0</v>
      </c>
      <c r="K408" s="135" t="s">
        <v>19</v>
      </c>
      <c r="L408" s="33"/>
      <c r="M408" s="140" t="s">
        <v>19</v>
      </c>
      <c r="N408" s="141" t="s">
        <v>46</v>
      </c>
      <c r="P408" s="142">
        <f>O408*H408</f>
        <v>0</v>
      </c>
      <c r="Q408" s="142">
        <v>6.3000000000000003E-4</v>
      </c>
      <c r="R408" s="142">
        <f>Q408*H408</f>
        <v>7.0156799999999998E-3</v>
      </c>
      <c r="S408" s="142">
        <v>0</v>
      </c>
      <c r="T408" s="143">
        <f>S408*H408</f>
        <v>0</v>
      </c>
      <c r="AR408" s="144" t="s">
        <v>224</v>
      </c>
      <c r="AT408" s="144" t="s">
        <v>220</v>
      </c>
      <c r="AU408" s="144" t="s">
        <v>85</v>
      </c>
      <c r="AY408" s="18" t="s">
        <v>218</v>
      </c>
      <c r="BE408" s="145">
        <f>IF(N408="základní",J408,0)</f>
        <v>0</v>
      </c>
      <c r="BF408" s="145">
        <f>IF(N408="snížená",J408,0)</f>
        <v>0</v>
      </c>
      <c r="BG408" s="145">
        <f>IF(N408="zákl. přenesená",J408,0)</f>
        <v>0</v>
      </c>
      <c r="BH408" s="145">
        <f>IF(N408="sníž. přenesená",J408,0)</f>
        <v>0</v>
      </c>
      <c r="BI408" s="145">
        <f>IF(N408="nulová",J408,0)</f>
        <v>0</v>
      </c>
      <c r="BJ408" s="18" t="s">
        <v>83</v>
      </c>
      <c r="BK408" s="145">
        <f>ROUND(I408*H408,2)</f>
        <v>0</v>
      </c>
      <c r="BL408" s="18" t="s">
        <v>224</v>
      </c>
      <c r="BM408" s="144" t="s">
        <v>1378</v>
      </c>
    </row>
    <row r="409" spans="2:65" s="1" customFormat="1" ht="19.5">
      <c r="B409" s="33"/>
      <c r="D409" s="146" t="s">
        <v>226</v>
      </c>
      <c r="F409" s="147" t="s">
        <v>1379</v>
      </c>
      <c r="I409" s="148"/>
      <c r="L409" s="33"/>
      <c r="M409" s="149"/>
      <c r="T409" s="54"/>
      <c r="AT409" s="18" t="s">
        <v>226</v>
      </c>
      <c r="AU409" s="18" t="s">
        <v>85</v>
      </c>
    </row>
    <row r="410" spans="2:65" s="12" customFormat="1" ht="11.25">
      <c r="B410" s="152"/>
      <c r="D410" s="146" t="s">
        <v>230</v>
      </c>
      <c r="E410" s="153" t="s">
        <v>19</v>
      </c>
      <c r="F410" s="154" t="s">
        <v>1302</v>
      </c>
      <c r="H410" s="153" t="s">
        <v>19</v>
      </c>
      <c r="I410" s="155"/>
      <c r="L410" s="152"/>
      <c r="M410" s="156"/>
      <c r="T410" s="157"/>
      <c r="AT410" s="153" t="s">
        <v>230</v>
      </c>
      <c r="AU410" s="153" t="s">
        <v>85</v>
      </c>
      <c r="AV410" s="12" t="s">
        <v>83</v>
      </c>
      <c r="AW410" s="12" t="s">
        <v>36</v>
      </c>
      <c r="AX410" s="12" t="s">
        <v>75</v>
      </c>
      <c r="AY410" s="153" t="s">
        <v>218</v>
      </c>
    </row>
    <row r="411" spans="2:65" s="13" customFormat="1" ht="11.25">
      <c r="B411" s="158"/>
      <c r="D411" s="146" t="s">
        <v>230</v>
      </c>
      <c r="E411" s="159" t="s">
        <v>19</v>
      </c>
      <c r="F411" s="160" t="s">
        <v>1380</v>
      </c>
      <c r="H411" s="161">
        <v>11.135999999999999</v>
      </c>
      <c r="I411" s="162"/>
      <c r="L411" s="158"/>
      <c r="M411" s="163"/>
      <c r="T411" s="164"/>
      <c r="AT411" s="159" t="s">
        <v>230</v>
      </c>
      <c r="AU411" s="159" t="s">
        <v>85</v>
      </c>
      <c r="AV411" s="13" t="s">
        <v>85</v>
      </c>
      <c r="AW411" s="13" t="s">
        <v>36</v>
      </c>
      <c r="AX411" s="13" t="s">
        <v>83</v>
      </c>
      <c r="AY411" s="159" t="s">
        <v>218</v>
      </c>
    </row>
    <row r="412" spans="2:65" s="1" customFormat="1" ht="16.5" customHeight="1">
      <c r="B412" s="33"/>
      <c r="C412" s="133" t="s">
        <v>827</v>
      </c>
      <c r="D412" s="133" t="s">
        <v>220</v>
      </c>
      <c r="E412" s="134" t="s">
        <v>1381</v>
      </c>
      <c r="F412" s="135" t="s">
        <v>1382</v>
      </c>
      <c r="G412" s="136" t="s">
        <v>157</v>
      </c>
      <c r="H412" s="137">
        <v>18.559999999999999</v>
      </c>
      <c r="I412" s="138"/>
      <c r="J412" s="139">
        <f>ROUND(I412*H412,2)</f>
        <v>0</v>
      </c>
      <c r="K412" s="135" t="s">
        <v>223</v>
      </c>
      <c r="L412" s="33"/>
      <c r="M412" s="140" t="s">
        <v>19</v>
      </c>
      <c r="N412" s="141" t="s">
        <v>46</v>
      </c>
      <c r="P412" s="142">
        <f>O412*H412</f>
        <v>0</v>
      </c>
      <c r="Q412" s="142">
        <v>2E-3</v>
      </c>
      <c r="R412" s="142">
        <f>Q412*H412</f>
        <v>3.712E-2</v>
      </c>
      <c r="S412" s="142">
        <v>0</v>
      </c>
      <c r="T412" s="143">
        <f>S412*H412</f>
        <v>0</v>
      </c>
      <c r="AR412" s="144" t="s">
        <v>224</v>
      </c>
      <c r="AT412" s="144" t="s">
        <v>220</v>
      </c>
      <c r="AU412" s="144" t="s">
        <v>85</v>
      </c>
      <c r="AY412" s="18" t="s">
        <v>218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8" t="s">
        <v>83</v>
      </c>
      <c r="BK412" s="145">
        <f>ROUND(I412*H412,2)</f>
        <v>0</v>
      </c>
      <c r="BL412" s="18" t="s">
        <v>224</v>
      </c>
      <c r="BM412" s="144" t="s">
        <v>1383</v>
      </c>
    </row>
    <row r="413" spans="2:65" s="1" customFormat="1" ht="11.25">
      <c r="B413" s="33"/>
      <c r="D413" s="146" t="s">
        <v>226</v>
      </c>
      <c r="F413" s="147" t="s">
        <v>1384</v>
      </c>
      <c r="I413" s="148"/>
      <c r="L413" s="33"/>
      <c r="M413" s="149"/>
      <c r="T413" s="54"/>
      <c r="AT413" s="18" t="s">
        <v>226</v>
      </c>
      <c r="AU413" s="18" t="s">
        <v>85</v>
      </c>
    </row>
    <row r="414" spans="2:65" s="1" customFormat="1" ht="11.25">
      <c r="B414" s="33"/>
      <c r="D414" s="150" t="s">
        <v>228</v>
      </c>
      <c r="F414" s="151" t="s">
        <v>1385</v>
      </c>
      <c r="I414" s="148"/>
      <c r="L414" s="33"/>
      <c r="M414" s="149"/>
      <c r="T414" s="54"/>
      <c r="AT414" s="18" t="s">
        <v>228</v>
      </c>
      <c r="AU414" s="18" t="s">
        <v>85</v>
      </c>
    </row>
    <row r="415" spans="2:65" s="12" customFormat="1" ht="11.25">
      <c r="B415" s="152"/>
      <c r="D415" s="146" t="s">
        <v>230</v>
      </c>
      <c r="E415" s="153" t="s">
        <v>19</v>
      </c>
      <c r="F415" s="154" t="s">
        <v>1302</v>
      </c>
      <c r="H415" s="153" t="s">
        <v>19</v>
      </c>
      <c r="I415" s="155"/>
      <c r="L415" s="152"/>
      <c r="M415" s="156"/>
      <c r="T415" s="157"/>
      <c r="AT415" s="153" t="s">
        <v>230</v>
      </c>
      <c r="AU415" s="153" t="s">
        <v>85</v>
      </c>
      <c r="AV415" s="12" t="s">
        <v>83</v>
      </c>
      <c r="AW415" s="12" t="s">
        <v>36</v>
      </c>
      <c r="AX415" s="12" t="s">
        <v>75</v>
      </c>
      <c r="AY415" s="153" t="s">
        <v>218</v>
      </c>
    </row>
    <row r="416" spans="2:65" s="13" customFormat="1" ht="11.25">
      <c r="B416" s="158"/>
      <c r="D416" s="146" t="s">
        <v>230</v>
      </c>
      <c r="E416" s="159" t="s">
        <v>19</v>
      </c>
      <c r="F416" s="160" t="s">
        <v>1386</v>
      </c>
      <c r="H416" s="161">
        <v>18.559999999999999</v>
      </c>
      <c r="I416" s="162"/>
      <c r="L416" s="158"/>
      <c r="M416" s="163"/>
      <c r="T416" s="164"/>
      <c r="AT416" s="159" t="s">
        <v>230</v>
      </c>
      <c r="AU416" s="159" t="s">
        <v>85</v>
      </c>
      <c r="AV416" s="13" t="s">
        <v>85</v>
      </c>
      <c r="AW416" s="13" t="s">
        <v>36</v>
      </c>
      <c r="AX416" s="13" t="s">
        <v>83</v>
      </c>
      <c r="AY416" s="159" t="s">
        <v>218</v>
      </c>
    </row>
    <row r="417" spans="2:65" s="1" customFormat="1" ht="21.75" customHeight="1">
      <c r="B417" s="33"/>
      <c r="C417" s="133" t="s">
        <v>831</v>
      </c>
      <c r="D417" s="133" t="s">
        <v>220</v>
      </c>
      <c r="E417" s="134" t="s">
        <v>1387</v>
      </c>
      <c r="F417" s="135" t="s">
        <v>1388</v>
      </c>
      <c r="G417" s="136" t="s">
        <v>157</v>
      </c>
      <c r="H417" s="137">
        <v>40.5</v>
      </c>
      <c r="I417" s="138"/>
      <c r="J417" s="139">
        <f>ROUND(I417*H417,2)</f>
        <v>0</v>
      </c>
      <c r="K417" s="135" t="s">
        <v>223</v>
      </c>
      <c r="L417" s="33"/>
      <c r="M417" s="140" t="s">
        <v>19</v>
      </c>
      <c r="N417" s="141" t="s">
        <v>46</v>
      </c>
      <c r="P417" s="142">
        <f>O417*H417</f>
        <v>0</v>
      </c>
      <c r="Q417" s="142">
        <v>2.0400000000000001E-3</v>
      </c>
      <c r="R417" s="142">
        <f>Q417*H417</f>
        <v>8.2619999999999999E-2</v>
      </c>
      <c r="S417" s="142">
        <v>0</v>
      </c>
      <c r="T417" s="143">
        <f>S417*H417</f>
        <v>0</v>
      </c>
      <c r="AR417" s="144" t="s">
        <v>224</v>
      </c>
      <c r="AT417" s="144" t="s">
        <v>220</v>
      </c>
      <c r="AU417" s="144" t="s">
        <v>85</v>
      </c>
      <c r="AY417" s="18" t="s">
        <v>218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8" t="s">
        <v>83</v>
      </c>
      <c r="BK417" s="145">
        <f>ROUND(I417*H417,2)</f>
        <v>0</v>
      </c>
      <c r="BL417" s="18" t="s">
        <v>224</v>
      </c>
      <c r="BM417" s="144" t="s">
        <v>1389</v>
      </c>
    </row>
    <row r="418" spans="2:65" s="1" customFormat="1" ht="11.25">
      <c r="B418" s="33"/>
      <c r="D418" s="146" t="s">
        <v>226</v>
      </c>
      <c r="F418" s="147" t="s">
        <v>1390</v>
      </c>
      <c r="I418" s="148"/>
      <c r="L418" s="33"/>
      <c r="M418" s="149"/>
      <c r="T418" s="54"/>
      <c r="AT418" s="18" t="s">
        <v>226</v>
      </c>
      <c r="AU418" s="18" t="s">
        <v>85</v>
      </c>
    </row>
    <row r="419" spans="2:65" s="1" customFormat="1" ht="11.25">
      <c r="B419" s="33"/>
      <c r="D419" s="150" t="s">
        <v>228</v>
      </c>
      <c r="F419" s="151" t="s">
        <v>1391</v>
      </c>
      <c r="I419" s="148"/>
      <c r="L419" s="33"/>
      <c r="M419" s="149"/>
      <c r="T419" s="54"/>
      <c r="AT419" s="18" t="s">
        <v>228</v>
      </c>
      <c r="AU419" s="18" t="s">
        <v>85</v>
      </c>
    </row>
    <row r="420" spans="2:65" s="12" customFormat="1" ht="11.25">
      <c r="B420" s="152"/>
      <c r="D420" s="146" t="s">
        <v>230</v>
      </c>
      <c r="E420" s="153" t="s">
        <v>19</v>
      </c>
      <c r="F420" s="154" t="s">
        <v>1302</v>
      </c>
      <c r="H420" s="153" t="s">
        <v>19</v>
      </c>
      <c r="I420" s="155"/>
      <c r="L420" s="152"/>
      <c r="M420" s="156"/>
      <c r="T420" s="157"/>
      <c r="AT420" s="153" t="s">
        <v>230</v>
      </c>
      <c r="AU420" s="153" t="s">
        <v>85</v>
      </c>
      <c r="AV420" s="12" t="s">
        <v>83</v>
      </c>
      <c r="AW420" s="12" t="s">
        <v>36</v>
      </c>
      <c r="AX420" s="12" t="s">
        <v>75</v>
      </c>
      <c r="AY420" s="153" t="s">
        <v>218</v>
      </c>
    </row>
    <row r="421" spans="2:65" s="13" customFormat="1" ht="11.25">
      <c r="B421" s="158"/>
      <c r="D421" s="146" t="s">
        <v>230</v>
      </c>
      <c r="E421" s="159" t="s">
        <v>19</v>
      </c>
      <c r="F421" s="160" t="s">
        <v>1392</v>
      </c>
      <c r="H421" s="161">
        <v>40.5</v>
      </c>
      <c r="I421" s="162"/>
      <c r="L421" s="158"/>
      <c r="M421" s="163"/>
      <c r="T421" s="164"/>
      <c r="AT421" s="159" t="s">
        <v>230</v>
      </c>
      <c r="AU421" s="159" t="s">
        <v>85</v>
      </c>
      <c r="AV421" s="13" t="s">
        <v>85</v>
      </c>
      <c r="AW421" s="13" t="s">
        <v>36</v>
      </c>
      <c r="AX421" s="13" t="s">
        <v>83</v>
      </c>
      <c r="AY421" s="159" t="s">
        <v>218</v>
      </c>
    </row>
    <row r="422" spans="2:65" s="1" customFormat="1" ht="16.5" customHeight="1">
      <c r="B422" s="33"/>
      <c r="C422" s="133" t="s">
        <v>833</v>
      </c>
      <c r="D422" s="133" t="s">
        <v>220</v>
      </c>
      <c r="E422" s="134" t="s">
        <v>1393</v>
      </c>
      <c r="F422" s="135" t="s">
        <v>1394</v>
      </c>
      <c r="G422" s="136" t="s">
        <v>532</v>
      </c>
      <c r="H422" s="137">
        <v>146</v>
      </c>
      <c r="I422" s="138"/>
      <c r="J422" s="139">
        <f>ROUND(I422*H422,2)</f>
        <v>0</v>
      </c>
      <c r="K422" s="135" t="s">
        <v>223</v>
      </c>
      <c r="L422" s="33"/>
      <c r="M422" s="140" t="s">
        <v>19</v>
      </c>
      <c r="N422" s="141" t="s">
        <v>46</v>
      </c>
      <c r="P422" s="142">
        <f>O422*H422</f>
        <v>0</v>
      </c>
      <c r="Q422" s="142">
        <v>1.0000000000000001E-5</v>
      </c>
      <c r="R422" s="142">
        <f>Q422*H422</f>
        <v>1.4600000000000001E-3</v>
      </c>
      <c r="S422" s="142">
        <v>0</v>
      </c>
      <c r="T422" s="143">
        <f>S422*H422</f>
        <v>0</v>
      </c>
      <c r="AR422" s="144" t="s">
        <v>224</v>
      </c>
      <c r="AT422" s="144" t="s">
        <v>220</v>
      </c>
      <c r="AU422" s="144" t="s">
        <v>85</v>
      </c>
      <c r="AY422" s="18" t="s">
        <v>218</v>
      </c>
      <c r="BE422" s="145">
        <f>IF(N422="základní",J422,0)</f>
        <v>0</v>
      </c>
      <c r="BF422" s="145">
        <f>IF(N422="snížená",J422,0)</f>
        <v>0</v>
      </c>
      <c r="BG422" s="145">
        <f>IF(N422="zákl. přenesená",J422,0)</f>
        <v>0</v>
      </c>
      <c r="BH422" s="145">
        <f>IF(N422="sníž. přenesená",J422,0)</f>
        <v>0</v>
      </c>
      <c r="BI422" s="145">
        <f>IF(N422="nulová",J422,0)</f>
        <v>0</v>
      </c>
      <c r="BJ422" s="18" t="s">
        <v>83</v>
      </c>
      <c r="BK422" s="145">
        <f>ROUND(I422*H422,2)</f>
        <v>0</v>
      </c>
      <c r="BL422" s="18" t="s">
        <v>224</v>
      </c>
      <c r="BM422" s="144" t="s">
        <v>1395</v>
      </c>
    </row>
    <row r="423" spans="2:65" s="1" customFormat="1" ht="11.25">
      <c r="B423" s="33"/>
      <c r="D423" s="146" t="s">
        <v>226</v>
      </c>
      <c r="F423" s="147" t="s">
        <v>1396</v>
      </c>
      <c r="I423" s="148"/>
      <c r="L423" s="33"/>
      <c r="M423" s="149"/>
      <c r="T423" s="54"/>
      <c r="AT423" s="18" t="s">
        <v>226</v>
      </c>
      <c r="AU423" s="18" t="s">
        <v>85</v>
      </c>
    </row>
    <row r="424" spans="2:65" s="1" customFormat="1" ht="11.25">
      <c r="B424" s="33"/>
      <c r="D424" s="150" t="s">
        <v>228</v>
      </c>
      <c r="F424" s="151" t="s">
        <v>1397</v>
      </c>
      <c r="I424" s="148"/>
      <c r="L424" s="33"/>
      <c r="M424" s="149"/>
      <c r="T424" s="54"/>
      <c r="AT424" s="18" t="s">
        <v>228</v>
      </c>
      <c r="AU424" s="18" t="s">
        <v>85</v>
      </c>
    </row>
    <row r="425" spans="2:65" s="13" customFormat="1" ht="11.25">
      <c r="B425" s="158"/>
      <c r="D425" s="146" t="s">
        <v>230</v>
      </c>
      <c r="E425" s="159" t="s">
        <v>19</v>
      </c>
      <c r="F425" s="160" t="s">
        <v>1398</v>
      </c>
      <c r="H425" s="161">
        <v>128</v>
      </c>
      <c r="I425" s="162"/>
      <c r="L425" s="158"/>
      <c r="M425" s="163"/>
      <c r="T425" s="164"/>
      <c r="AT425" s="159" t="s">
        <v>230</v>
      </c>
      <c r="AU425" s="159" t="s">
        <v>85</v>
      </c>
      <c r="AV425" s="13" t="s">
        <v>85</v>
      </c>
      <c r="AW425" s="13" t="s">
        <v>36</v>
      </c>
      <c r="AX425" s="13" t="s">
        <v>75</v>
      </c>
      <c r="AY425" s="159" t="s">
        <v>218</v>
      </c>
    </row>
    <row r="426" spans="2:65" s="13" customFormat="1" ht="11.25">
      <c r="B426" s="158"/>
      <c r="D426" s="146" t="s">
        <v>230</v>
      </c>
      <c r="E426" s="159" t="s">
        <v>19</v>
      </c>
      <c r="F426" s="160" t="s">
        <v>1399</v>
      </c>
      <c r="H426" s="161">
        <v>18</v>
      </c>
      <c r="I426" s="162"/>
      <c r="L426" s="158"/>
      <c r="M426" s="163"/>
      <c r="T426" s="164"/>
      <c r="AT426" s="159" t="s">
        <v>230</v>
      </c>
      <c r="AU426" s="159" t="s">
        <v>85</v>
      </c>
      <c r="AV426" s="13" t="s">
        <v>85</v>
      </c>
      <c r="AW426" s="13" t="s">
        <v>36</v>
      </c>
      <c r="AX426" s="13" t="s">
        <v>75</v>
      </c>
      <c r="AY426" s="159" t="s">
        <v>218</v>
      </c>
    </row>
    <row r="427" spans="2:65" s="14" customFormat="1" ht="11.25">
      <c r="B427" s="165"/>
      <c r="D427" s="146" t="s">
        <v>230</v>
      </c>
      <c r="E427" s="166" t="s">
        <v>19</v>
      </c>
      <c r="F427" s="167" t="s">
        <v>235</v>
      </c>
      <c r="H427" s="168">
        <v>146</v>
      </c>
      <c r="I427" s="169"/>
      <c r="L427" s="165"/>
      <c r="M427" s="170"/>
      <c r="T427" s="171"/>
      <c r="AT427" s="166" t="s">
        <v>230</v>
      </c>
      <c r="AU427" s="166" t="s">
        <v>85</v>
      </c>
      <c r="AV427" s="14" t="s">
        <v>224</v>
      </c>
      <c r="AW427" s="14" t="s">
        <v>36</v>
      </c>
      <c r="AX427" s="14" t="s">
        <v>83</v>
      </c>
      <c r="AY427" s="166" t="s">
        <v>218</v>
      </c>
    </row>
    <row r="428" spans="2:65" s="1" customFormat="1" ht="16.5" customHeight="1">
      <c r="B428" s="33"/>
      <c r="C428" s="133" t="s">
        <v>839</v>
      </c>
      <c r="D428" s="133" t="s">
        <v>220</v>
      </c>
      <c r="E428" s="134" t="s">
        <v>1400</v>
      </c>
      <c r="F428" s="135" t="s">
        <v>1401</v>
      </c>
      <c r="G428" s="136" t="s">
        <v>532</v>
      </c>
      <c r="H428" s="137">
        <v>146</v>
      </c>
      <c r="I428" s="138"/>
      <c r="J428" s="139">
        <f>ROUND(I428*H428,2)</f>
        <v>0</v>
      </c>
      <c r="K428" s="135" t="s">
        <v>223</v>
      </c>
      <c r="L428" s="33"/>
      <c r="M428" s="140" t="s">
        <v>19</v>
      </c>
      <c r="N428" s="141" t="s">
        <v>46</v>
      </c>
      <c r="P428" s="142">
        <f>O428*H428</f>
        <v>0</v>
      </c>
      <c r="Q428" s="142">
        <v>6.9999999999999994E-5</v>
      </c>
      <c r="R428" s="142">
        <f>Q428*H428</f>
        <v>1.022E-2</v>
      </c>
      <c r="S428" s="142">
        <v>0</v>
      </c>
      <c r="T428" s="143">
        <f>S428*H428</f>
        <v>0</v>
      </c>
      <c r="AR428" s="144" t="s">
        <v>224</v>
      </c>
      <c r="AT428" s="144" t="s">
        <v>220</v>
      </c>
      <c r="AU428" s="144" t="s">
        <v>85</v>
      </c>
      <c r="AY428" s="18" t="s">
        <v>218</v>
      </c>
      <c r="BE428" s="145">
        <f>IF(N428="základní",J428,0)</f>
        <v>0</v>
      </c>
      <c r="BF428" s="145">
        <f>IF(N428="snížená",J428,0)</f>
        <v>0</v>
      </c>
      <c r="BG428" s="145">
        <f>IF(N428="zákl. přenesená",J428,0)</f>
        <v>0</v>
      </c>
      <c r="BH428" s="145">
        <f>IF(N428="sníž. přenesená",J428,0)</f>
        <v>0</v>
      </c>
      <c r="BI428" s="145">
        <f>IF(N428="nulová",J428,0)</f>
        <v>0</v>
      </c>
      <c r="BJ428" s="18" t="s">
        <v>83</v>
      </c>
      <c r="BK428" s="145">
        <f>ROUND(I428*H428,2)</f>
        <v>0</v>
      </c>
      <c r="BL428" s="18" t="s">
        <v>224</v>
      </c>
      <c r="BM428" s="144" t="s">
        <v>1402</v>
      </c>
    </row>
    <row r="429" spans="2:65" s="1" customFormat="1" ht="11.25">
      <c r="B429" s="33"/>
      <c r="D429" s="146" t="s">
        <v>226</v>
      </c>
      <c r="F429" s="147" t="s">
        <v>1403</v>
      </c>
      <c r="I429" s="148"/>
      <c r="L429" s="33"/>
      <c r="M429" s="149"/>
      <c r="T429" s="54"/>
      <c r="AT429" s="18" t="s">
        <v>226</v>
      </c>
      <c r="AU429" s="18" t="s">
        <v>85</v>
      </c>
    </row>
    <row r="430" spans="2:65" s="1" customFormat="1" ht="11.25">
      <c r="B430" s="33"/>
      <c r="D430" s="150" t="s">
        <v>228</v>
      </c>
      <c r="F430" s="151" t="s">
        <v>1404</v>
      </c>
      <c r="I430" s="148"/>
      <c r="L430" s="33"/>
      <c r="M430" s="149"/>
      <c r="T430" s="54"/>
      <c r="AT430" s="18" t="s">
        <v>228</v>
      </c>
      <c r="AU430" s="18" t="s">
        <v>85</v>
      </c>
    </row>
    <row r="431" spans="2:65" s="13" customFormat="1" ht="11.25">
      <c r="B431" s="158"/>
      <c r="D431" s="146" t="s">
        <v>230</v>
      </c>
      <c r="E431" s="159" t="s">
        <v>19</v>
      </c>
      <c r="F431" s="160" t="s">
        <v>1398</v>
      </c>
      <c r="H431" s="161">
        <v>128</v>
      </c>
      <c r="I431" s="162"/>
      <c r="L431" s="158"/>
      <c r="M431" s="163"/>
      <c r="T431" s="164"/>
      <c r="AT431" s="159" t="s">
        <v>230</v>
      </c>
      <c r="AU431" s="159" t="s">
        <v>85</v>
      </c>
      <c r="AV431" s="13" t="s">
        <v>85</v>
      </c>
      <c r="AW431" s="13" t="s">
        <v>36</v>
      </c>
      <c r="AX431" s="13" t="s">
        <v>75</v>
      </c>
      <c r="AY431" s="159" t="s">
        <v>218</v>
      </c>
    </row>
    <row r="432" spans="2:65" s="13" customFormat="1" ht="11.25">
      <c r="B432" s="158"/>
      <c r="D432" s="146" t="s">
        <v>230</v>
      </c>
      <c r="E432" s="159" t="s">
        <v>19</v>
      </c>
      <c r="F432" s="160" t="s">
        <v>1399</v>
      </c>
      <c r="H432" s="161">
        <v>18</v>
      </c>
      <c r="I432" s="162"/>
      <c r="L432" s="158"/>
      <c r="M432" s="163"/>
      <c r="T432" s="164"/>
      <c r="AT432" s="159" t="s">
        <v>230</v>
      </c>
      <c r="AU432" s="159" t="s">
        <v>85</v>
      </c>
      <c r="AV432" s="13" t="s">
        <v>85</v>
      </c>
      <c r="AW432" s="13" t="s">
        <v>36</v>
      </c>
      <c r="AX432" s="13" t="s">
        <v>75</v>
      </c>
      <c r="AY432" s="159" t="s">
        <v>218</v>
      </c>
    </row>
    <row r="433" spans="2:65" s="14" customFormat="1" ht="11.25">
      <c r="B433" s="165"/>
      <c r="D433" s="146" t="s">
        <v>230</v>
      </c>
      <c r="E433" s="166" t="s">
        <v>19</v>
      </c>
      <c r="F433" s="167" t="s">
        <v>235</v>
      </c>
      <c r="H433" s="168">
        <v>146</v>
      </c>
      <c r="I433" s="169"/>
      <c r="L433" s="165"/>
      <c r="M433" s="170"/>
      <c r="T433" s="171"/>
      <c r="AT433" s="166" t="s">
        <v>230</v>
      </c>
      <c r="AU433" s="166" t="s">
        <v>85</v>
      </c>
      <c r="AV433" s="14" t="s">
        <v>224</v>
      </c>
      <c r="AW433" s="14" t="s">
        <v>36</v>
      </c>
      <c r="AX433" s="14" t="s">
        <v>83</v>
      </c>
      <c r="AY433" s="166" t="s">
        <v>218</v>
      </c>
    </row>
    <row r="434" spans="2:65" s="1" customFormat="1" ht="21.75" customHeight="1">
      <c r="B434" s="33"/>
      <c r="C434" s="133" t="s">
        <v>845</v>
      </c>
      <c r="D434" s="133" t="s">
        <v>220</v>
      </c>
      <c r="E434" s="134" t="s">
        <v>1405</v>
      </c>
      <c r="F434" s="135" t="s">
        <v>1406</v>
      </c>
      <c r="G434" s="136" t="s">
        <v>157</v>
      </c>
      <c r="H434" s="137">
        <v>16.399999999999999</v>
      </c>
      <c r="I434" s="138"/>
      <c r="J434" s="139">
        <f>ROUND(I434*H434,2)</f>
        <v>0</v>
      </c>
      <c r="K434" s="135" t="s">
        <v>1407</v>
      </c>
      <c r="L434" s="33"/>
      <c r="M434" s="140" t="s">
        <v>19</v>
      </c>
      <c r="N434" s="141" t="s">
        <v>46</v>
      </c>
      <c r="P434" s="142">
        <f>O434*H434</f>
        <v>0</v>
      </c>
      <c r="Q434" s="142">
        <v>5.1999999999999995E-4</v>
      </c>
      <c r="R434" s="142">
        <f>Q434*H434</f>
        <v>8.5279999999999991E-3</v>
      </c>
      <c r="S434" s="142">
        <v>0</v>
      </c>
      <c r="T434" s="143">
        <f>S434*H434</f>
        <v>0</v>
      </c>
      <c r="AR434" s="144" t="s">
        <v>224</v>
      </c>
      <c r="AT434" s="144" t="s">
        <v>220</v>
      </c>
      <c r="AU434" s="144" t="s">
        <v>85</v>
      </c>
      <c r="AY434" s="18" t="s">
        <v>218</v>
      </c>
      <c r="BE434" s="145">
        <f>IF(N434="základní",J434,0)</f>
        <v>0</v>
      </c>
      <c r="BF434" s="145">
        <f>IF(N434="snížená",J434,0)</f>
        <v>0</v>
      </c>
      <c r="BG434" s="145">
        <f>IF(N434="zákl. přenesená",J434,0)</f>
        <v>0</v>
      </c>
      <c r="BH434" s="145">
        <f>IF(N434="sníž. přenesená",J434,0)</f>
        <v>0</v>
      </c>
      <c r="BI434" s="145">
        <f>IF(N434="nulová",J434,0)</f>
        <v>0</v>
      </c>
      <c r="BJ434" s="18" t="s">
        <v>83</v>
      </c>
      <c r="BK434" s="145">
        <f>ROUND(I434*H434,2)</f>
        <v>0</v>
      </c>
      <c r="BL434" s="18" t="s">
        <v>224</v>
      </c>
      <c r="BM434" s="144" t="s">
        <v>1408</v>
      </c>
    </row>
    <row r="435" spans="2:65" s="1" customFormat="1" ht="11.25">
      <c r="B435" s="33"/>
      <c r="D435" s="146" t="s">
        <v>226</v>
      </c>
      <c r="F435" s="147" t="s">
        <v>1409</v>
      </c>
      <c r="I435" s="148"/>
      <c r="L435" s="33"/>
      <c r="M435" s="149"/>
      <c r="T435" s="54"/>
      <c r="AT435" s="18" t="s">
        <v>226</v>
      </c>
      <c r="AU435" s="18" t="s">
        <v>85</v>
      </c>
    </row>
    <row r="436" spans="2:65" s="1" customFormat="1" ht="11.25">
      <c r="B436" s="33"/>
      <c r="D436" s="150" t="s">
        <v>228</v>
      </c>
      <c r="F436" s="151" t="s">
        <v>1410</v>
      </c>
      <c r="I436" s="148"/>
      <c r="L436" s="33"/>
      <c r="M436" s="149"/>
      <c r="T436" s="54"/>
      <c r="AT436" s="18" t="s">
        <v>228</v>
      </c>
      <c r="AU436" s="18" t="s">
        <v>85</v>
      </c>
    </row>
    <row r="437" spans="2:65" s="12" customFormat="1" ht="11.25">
      <c r="B437" s="152"/>
      <c r="D437" s="146" t="s">
        <v>230</v>
      </c>
      <c r="E437" s="153" t="s">
        <v>19</v>
      </c>
      <c r="F437" s="154" t="s">
        <v>1143</v>
      </c>
      <c r="H437" s="153" t="s">
        <v>19</v>
      </c>
      <c r="I437" s="155"/>
      <c r="L437" s="152"/>
      <c r="M437" s="156"/>
      <c r="T437" s="157"/>
      <c r="AT437" s="153" t="s">
        <v>230</v>
      </c>
      <c r="AU437" s="153" t="s">
        <v>85</v>
      </c>
      <c r="AV437" s="12" t="s">
        <v>83</v>
      </c>
      <c r="AW437" s="12" t="s">
        <v>36</v>
      </c>
      <c r="AX437" s="12" t="s">
        <v>75</v>
      </c>
      <c r="AY437" s="153" t="s">
        <v>218</v>
      </c>
    </row>
    <row r="438" spans="2:65" s="13" customFormat="1" ht="11.25">
      <c r="B438" s="158"/>
      <c r="D438" s="146" t="s">
        <v>230</v>
      </c>
      <c r="E438" s="159" t="s">
        <v>19</v>
      </c>
      <c r="F438" s="160" t="s">
        <v>1411</v>
      </c>
      <c r="H438" s="161">
        <v>41.04</v>
      </c>
      <c r="I438" s="162"/>
      <c r="L438" s="158"/>
      <c r="M438" s="163"/>
      <c r="T438" s="164"/>
      <c r="AT438" s="159" t="s">
        <v>230</v>
      </c>
      <c r="AU438" s="159" t="s">
        <v>85</v>
      </c>
      <c r="AV438" s="13" t="s">
        <v>85</v>
      </c>
      <c r="AW438" s="13" t="s">
        <v>36</v>
      </c>
      <c r="AX438" s="13" t="s">
        <v>75</v>
      </c>
      <c r="AY438" s="159" t="s">
        <v>218</v>
      </c>
    </row>
    <row r="439" spans="2:65" s="13" customFormat="1" ht="11.25">
      <c r="B439" s="158"/>
      <c r="D439" s="146" t="s">
        <v>230</v>
      </c>
      <c r="E439" s="159" t="s">
        <v>19</v>
      </c>
      <c r="F439" s="160" t="s">
        <v>1412</v>
      </c>
      <c r="H439" s="161">
        <v>16.399999999999999</v>
      </c>
      <c r="I439" s="162"/>
      <c r="L439" s="158"/>
      <c r="M439" s="163"/>
      <c r="T439" s="164"/>
      <c r="AT439" s="159" t="s">
        <v>230</v>
      </c>
      <c r="AU439" s="159" t="s">
        <v>85</v>
      </c>
      <c r="AV439" s="13" t="s">
        <v>85</v>
      </c>
      <c r="AW439" s="13" t="s">
        <v>36</v>
      </c>
      <c r="AX439" s="13" t="s">
        <v>83</v>
      </c>
      <c r="AY439" s="159" t="s">
        <v>218</v>
      </c>
    </row>
    <row r="440" spans="2:65" s="1" customFormat="1" ht="16.5" customHeight="1">
      <c r="B440" s="33"/>
      <c r="C440" s="186" t="s">
        <v>852</v>
      </c>
      <c r="D440" s="186" t="s">
        <v>638</v>
      </c>
      <c r="E440" s="187" t="s">
        <v>1413</v>
      </c>
      <c r="F440" s="188" t="s">
        <v>1414</v>
      </c>
      <c r="G440" s="189" t="s">
        <v>181</v>
      </c>
      <c r="H440" s="190">
        <v>2.5000000000000001E-2</v>
      </c>
      <c r="I440" s="191"/>
      <c r="J440" s="192">
        <f>ROUND(I440*H440,2)</f>
        <v>0</v>
      </c>
      <c r="K440" s="188" t="s">
        <v>1407</v>
      </c>
      <c r="L440" s="193"/>
      <c r="M440" s="194" t="s">
        <v>19</v>
      </c>
      <c r="N440" s="195" t="s">
        <v>46</v>
      </c>
      <c r="P440" s="142">
        <f>O440*H440</f>
        <v>0</v>
      </c>
      <c r="Q440" s="142">
        <v>1</v>
      </c>
      <c r="R440" s="142">
        <f>Q440*H440</f>
        <v>2.5000000000000001E-2</v>
      </c>
      <c r="S440" s="142">
        <v>0</v>
      </c>
      <c r="T440" s="143">
        <f>S440*H440</f>
        <v>0</v>
      </c>
      <c r="AR440" s="144" t="s">
        <v>301</v>
      </c>
      <c r="AT440" s="144" t="s">
        <v>638</v>
      </c>
      <c r="AU440" s="144" t="s">
        <v>85</v>
      </c>
      <c r="AY440" s="18" t="s">
        <v>218</v>
      </c>
      <c r="BE440" s="145">
        <f>IF(N440="základní",J440,0)</f>
        <v>0</v>
      </c>
      <c r="BF440" s="145">
        <f>IF(N440="snížená",J440,0)</f>
        <v>0</v>
      </c>
      <c r="BG440" s="145">
        <f>IF(N440="zákl. přenesená",J440,0)</f>
        <v>0</v>
      </c>
      <c r="BH440" s="145">
        <f>IF(N440="sníž. přenesená",J440,0)</f>
        <v>0</v>
      </c>
      <c r="BI440" s="145">
        <f>IF(N440="nulová",J440,0)</f>
        <v>0</v>
      </c>
      <c r="BJ440" s="18" t="s">
        <v>83</v>
      </c>
      <c r="BK440" s="145">
        <f>ROUND(I440*H440,2)</f>
        <v>0</v>
      </c>
      <c r="BL440" s="18" t="s">
        <v>224</v>
      </c>
      <c r="BM440" s="144" t="s">
        <v>1415</v>
      </c>
    </row>
    <row r="441" spans="2:65" s="1" customFormat="1" ht="11.25">
      <c r="B441" s="33"/>
      <c r="D441" s="146" t="s">
        <v>226</v>
      </c>
      <c r="F441" s="147" t="s">
        <v>1416</v>
      </c>
      <c r="I441" s="148"/>
      <c r="L441" s="33"/>
      <c r="M441" s="149"/>
      <c r="T441" s="54"/>
      <c r="AT441" s="18" t="s">
        <v>226</v>
      </c>
      <c r="AU441" s="18" t="s">
        <v>85</v>
      </c>
    </row>
    <row r="442" spans="2:65" s="13" customFormat="1" ht="11.25">
      <c r="B442" s="158"/>
      <c r="D442" s="146" t="s">
        <v>230</v>
      </c>
      <c r="E442" s="159" t="s">
        <v>19</v>
      </c>
      <c r="F442" s="160" t="s">
        <v>1417</v>
      </c>
      <c r="H442" s="161">
        <v>2.5000000000000001E-2</v>
      </c>
      <c r="I442" s="162"/>
      <c r="L442" s="158"/>
      <c r="M442" s="163"/>
      <c r="T442" s="164"/>
      <c r="AT442" s="159" t="s">
        <v>230</v>
      </c>
      <c r="AU442" s="159" t="s">
        <v>85</v>
      </c>
      <c r="AV442" s="13" t="s">
        <v>85</v>
      </c>
      <c r="AW442" s="13" t="s">
        <v>36</v>
      </c>
      <c r="AX442" s="13" t="s">
        <v>83</v>
      </c>
      <c r="AY442" s="159" t="s">
        <v>218</v>
      </c>
    </row>
    <row r="443" spans="2:65" s="11" customFormat="1" ht="22.9" customHeight="1">
      <c r="B443" s="121"/>
      <c r="D443" s="122" t="s">
        <v>74</v>
      </c>
      <c r="E443" s="131" t="s">
        <v>508</v>
      </c>
      <c r="F443" s="131" t="s">
        <v>509</v>
      </c>
      <c r="I443" s="124"/>
      <c r="J443" s="132">
        <f>BK443</f>
        <v>0</v>
      </c>
      <c r="L443" s="121"/>
      <c r="M443" s="126"/>
      <c r="P443" s="127">
        <f>SUM(P444:P446)</f>
        <v>0</v>
      </c>
      <c r="R443" s="127">
        <f>SUM(R444:R446)</f>
        <v>0</v>
      </c>
      <c r="T443" s="128">
        <f>SUM(T444:T446)</f>
        <v>0</v>
      </c>
      <c r="AR443" s="122" t="s">
        <v>83</v>
      </c>
      <c r="AT443" s="129" t="s">
        <v>74</v>
      </c>
      <c r="AU443" s="129" t="s">
        <v>83</v>
      </c>
      <c r="AY443" s="122" t="s">
        <v>218</v>
      </c>
      <c r="BK443" s="130">
        <f>SUM(BK444:BK446)</f>
        <v>0</v>
      </c>
    </row>
    <row r="444" spans="2:65" s="1" customFormat="1" ht="16.5" customHeight="1">
      <c r="B444" s="33"/>
      <c r="C444" s="133" t="s">
        <v>858</v>
      </c>
      <c r="D444" s="133" t="s">
        <v>220</v>
      </c>
      <c r="E444" s="134" t="s">
        <v>511</v>
      </c>
      <c r="F444" s="135" t="s">
        <v>512</v>
      </c>
      <c r="G444" s="136" t="s">
        <v>181</v>
      </c>
      <c r="H444" s="137">
        <v>546.524</v>
      </c>
      <c r="I444" s="138"/>
      <c r="J444" s="139">
        <f>ROUND(I444*H444,2)</f>
        <v>0</v>
      </c>
      <c r="K444" s="135" t="s">
        <v>223</v>
      </c>
      <c r="L444" s="33"/>
      <c r="M444" s="140" t="s">
        <v>19</v>
      </c>
      <c r="N444" s="141" t="s">
        <v>46</v>
      </c>
      <c r="P444" s="142">
        <f>O444*H444</f>
        <v>0</v>
      </c>
      <c r="Q444" s="142">
        <v>0</v>
      </c>
      <c r="R444" s="142">
        <f>Q444*H444</f>
        <v>0</v>
      </c>
      <c r="S444" s="142">
        <v>0</v>
      </c>
      <c r="T444" s="143">
        <f>S444*H444</f>
        <v>0</v>
      </c>
      <c r="AR444" s="144" t="s">
        <v>224</v>
      </c>
      <c r="AT444" s="144" t="s">
        <v>220</v>
      </c>
      <c r="AU444" s="144" t="s">
        <v>85</v>
      </c>
      <c r="AY444" s="18" t="s">
        <v>218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8" t="s">
        <v>83</v>
      </c>
      <c r="BK444" s="145">
        <f>ROUND(I444*H444,2)</f>
        <v>0</v>
      </c>
      <c r="BL444" s="18" t="s">
        <v>224</v>
      </c>
      <c r="BM444" s="144" t="s">
        <v>1418</v>
      </c>
    </row>
    <row r="445" spans="2:65" s="1" customFormat="1" ht="11.25">
      <c r="B445" s="33"/>
      <c r="D445" s="146" t="s">
        <v>226</v>
      </c>
      <c r="F445" s="147" t="s">
        <v>514</v>
      </c>
      <c r="I445" s="148"/>
      <c r="L445" s="33"/>
      <c r="M445" s="149"/>
      <c r="T445" s="54"/>
      <c r="AT445" s="18" t="s">
        <v>226</v>
      </c>
      <c r="AU445" s="18" t="s">
        <v>85</v>
      </c>
    </row>
    <row r="446" spans="2:65" s="1" customFormat="1" ht="11.25">
      <c r="B446" s="33"/>
      <c r="D446" s="150" t="s">
        <v>228</v>
      </c>
      <c r="F446" s="151" t="s">
        <v>515</v>
      </c>
      <c r="I446" s="148"/>
      <c r="L446" s="33"/>
      <c r="M446" s="149"/>
      <c r="T446" s="54"/>
      <c r="AT446" s="18" t="s">
        <v>228</v>
      </c>
      <c r="AU446" s="18" t="s">
        <v>85</v>
      </c>
    </row>
    <row r="447" spans="2:65" s="11" customFormat="1" ht="25.9" customHeight="1">
      <c r="B447" s="121"/>
      <c r="D447" s="122" t="s">
        <v>74</v>
      </c>
      <c r="E447" s="123" t="s">
        <v>516</v>
      </c>
      <c r="F447" s="123" t="s">
        <v>517</v>
      </c>
      <c r="I447" s="124"/>
      <c r="J447" s="125">
        <f>BK447</f>
        <v>0</v>
      </c>
      <c r="L447" s="121"/>
      <c r="M447" s="126"/>
      <c r="P447" s="127">
        <f>P448+P478</f>
        <v>0</v>
      </c>
      <c r="R447" s="127">
        <f>R448+R478</f>
        <v>1.1945689999999998</v>
      </c>
      <c r="T447" s="128">
        <f>T448+T478</f>
        <v>0</v>
      </c>
      <c r="AR447" s="122" t="s">
        <v>85</v>
      </c>
      <c r="AT447" s="129" t="s">
        <v>74</v>
      </c>
      <c r="AU447" s="129" t="s">
        <v>75</v>
      </c>
      <c r="AY447" s="122" t="s">
        <v>218</v>
      </c>
      <c r="BK447" s="130">
        <f>BK448+BK478</f>
        <v>0</v>
      </c>
    </row>
    <row r="448" spans="2:65" s="11" customFormat="1" ht="22.9" customHeight="1">
      <c r="B448" s="121"/>
      <c r="D448" s="122" t="s">
        <v>74</v>
      </c>
      <c r="E448" s="131" t="s">
        <v>1419</v>
      </c>
      <c r="F448" s="131" t="s">
        <v>1420</v>
      </c>
      <c r="I448" s="124"/>
      <c r="J448" s="132">
        <f>BK448</f>
        <v>0</v>
      </c>
      <c r="L448" s="121"/>
      <c r="M448" s="126"/>
      <c r="P448" s="127">
        <f>SUM(P449:P477)</f>
        <v>0</v>
      </c>
      <c r="R448" s="127">
        <f>SUM(R449:R477)</f>
        <v>5.8999999999999997E-2</v>
      </c>
      <c r="T448" s="128">
        <f>SUM(T449:T477)</f>
        <v>0</v>
      </c>
      <c r="AR448" s="122" t="s">
        <v>85</v>
      </c>
      <c r="AT448" s="129" t="s">
        <v>74</v>
      </c>
      <c r="AU448" s="129" t="s">
        <v>83</v>
      </c>
      <c r="AY448" s="122" t="s">
        <v>218</v>
      </c>
      <c r="BK448" s="130">
        <f>SUM(BK449:BK477)</f>
        <v>0</v>
      </c>
    </row>
    <row r="449" spans="2:65" s="1" customFormat="1" ht="16.5" customHeight="1">
      <c r="B449" s="33"/>
      <c r="C449" s="133" t="s">
        <v>867</v>
      </c>
      <c r="D449" s="133" t="s">
        <v>220</v>
      </c>
      <c r="E449" s="134" t="s">
        <v>1421</v>
      </c>
      <c r="F449" s="135" t="s">
        <v>1422</v>
      </c>
      <c r="G449" s="136" t="s">
        <v>151</v>
      </c>
      <c r="H449" s="137">
        <v>78.375</v>
      </c>
      <c r="I449" s="138"/>
      <c r="J449" s="139">
        <f>ROUND(I449*H449,2)</f>
        <v>0</v>
      </c>
      <c r="K449" s="135" t="s">
        <v>223</v>
      </c>
      <c r="L449" s="33"/>
      <c r="M449" s="140" t="s">
        <v>19</v>
      </c>
      <c r="N449" s="141" t="s">
        <v>46</v>
      </c>
      <c r="P449" s="142">
        <f>O449*H449</f>
        <v>0</v>
      </c>
      <c r="Q449" s="142">
        <v>0</v>
      </c>
      <c r="R449" s="142">
        <f>Q449*H449</f>
        <v>0</v>
      </c>
      <c r="S449" s="142">
        <v>0</v>
      </c>
      <c r="T449" s="143">
        <f>S449*H449</f>
        <v>0</v>
      </c>
      <c r="AR449" s="144" t="s">
        <v>375</v>
      </c>
      <c r="AT449" s="144" t="s">
        <v>220</v>
      </c>
      <c r="AU449" s="144" t="s">
        <v>85</v>
      </c>
      <c r="AY449" s="18" t="s">
        <v>218</v>
      </c>
      <c r="BE449" s="145">
        <f>IF(N449="základní",J449,0)</f>
        <v>0</v>
      </c>
      <c r="BF449" s="145">
        <f>IF(N449="snížená",J449,0)</f>
        <v>0</v>
      </c>
      <c r="BG449" s="145">
        <f>IF(N449="zákl. přenesená",J449,0)</f>
        <v>0</v>
      </c>
      <c r="BH449" s="145">
        <f>IF(N449="sníž. přenesená",J449,0)</f>
        <v>0</v>
      </c>
      <c r="BI449" s="145">
        <f>IF(N449="nulová",J449,0)</f>
        <v>0</v>
      </c>
      <c r="BJ449" s="18" t="s">
        <v>83</v>
      </c>
      <c r="BK449" s="145">
        <f>ROUND(I449*H449,2)</f>
        <v>0</v>
      </c>
      <c r="BL449" s="18" t="s">
        <v>375</v>
      </c>
      <c r="BM449" s="144" t="s">
        <v>1423</v>
      </c>
    </row>
    <row r="450" spans="2:65" s="1" customFormat="1" ht="11.25">
      <c r="B450" s="33"/>
      <c r="D450" s="146" t="s">
        <v>226</v>
      </c>
      <c r="F450" s="147" t="s">
        <v>1424</v>
      </c>
      <c r="I450" s="148"/>
      <c r="L450" s="33"/>
      <c r="M450" s="149"/>
      <c r="T450" s="54"/>
      <c r="AT450" s="18" t="s">
        <v>226</v>
      </c>
      <c r="AU450" s="18" t="s">
        <v>85</v>
      </c>
    </row>
    <row r="451" spans="2:65" s="1" customFormat="1" ht="11.25">
      <c r="B451" s="33"/>
      <c r="D451" s="150" t="s">
        <v>228</v>
      </c>
      <c r="F451" s="151" t="s">
        <v>1425</v>
      </c>
      <c r="I451" s="148"/>
      <c r="L451" s="33"/>
      <c r="M451" s="149"/>
      <c r="T451" s="54"/>
      <c r="AT451" s="18" t="s">
        <v>228</v>
      </c>
      <c r="AU451" s="18" t="s">
        <v>85</v>
      </c>
    </row>
    <row r="452" spans="2:65" s="12" customFormat="1" ht="11.25">
      <c r="B452" s="152"/>
      <c r="D452" s="146" t="s">
        <v>230</v>
      </c>
      <c r="E452" s="153" t="s">
        <v>19</v>
      </c>
      <c r="F452" s="154" t="s">
        <v>1426</v>
      </c>
      <c r="H452" s="153" t="s">
        <v>19</v>
      </c>
      <c r="I452" s="155"/>
      <c r="L452" s="152"/>
      <c r="M452" s="156"/>
      <c r="T452" s="157"/>
      <c r="AT452" s="153" t="s">
        <v>230</v>
      </c>
      <c r="AU452" s="153" t="s">
        <v>85</v>
      </c>
      <c r="AV452" s="12" t="s">
        <v>83</v>
      </c>
      <c r="AW452" s="12" t="s">
        <v>36</v>
      </c>
      <c r="AX452" s="12" t="s">
        <v>75</v>
      </c>
      <c r="AY452" s="153" t="s">
        <v>218</v>
      </c>
    </row>
    <row r="453" spans="2:65" s="13" customFormat="1" ht="11.25">
      <c r="B453" s="158"/>
      <c r="D453" s="146" t="s">
        <v>230</v>
      </c>
      <c r="E453" s="159" t="s">
        <v>1092</v>
      </c>
      <c r="F453" s="160" t="s">
        <v>1427</v>
      </c>
      <c r="H453" s="161">
        <v>78.375</v>
      </c>
      <c r="I453" s="162"/>
      <c r="L453" s="158"/>
      <c r="M453" s="163"/>
      <c r="T453" s="164"/>
      <c r="AT453" s="159" t="s">
        <v>230</v>
      </c>
      <c r="AU453" s="159" t="s">
        <v>85</v>
      </c>
      <c r="AV453" s="13" t="s">
        <v>85</v>
      </c>
      <c r="AW453" s="13" t="s">
        <v>36</v>
      </c>
      <c r="AX453" s="13" t="s">
        <v>83</v>
      </c>
      <c r="AY453" s="159" t="s">
        <v>218</v>
      </c>
    </row>
    <row r="454" spans="2:65" s="1" customFormat="1" ht="16.5" customHeight="1">
      <c r="B454" s="33"/>
      <c r="C454" s="186" t="s">
        <v>870</v>
      </c>
      <c r="D454" s="186" t="s">
        <v>638</v>
      </c>
      <c r="E454" s="187" t="s">
        <v>1428</v>
      </c>
      <c r="F454" s="188" t="s">
        <v>1429</v>
      </c>
      <c r="G454" s="189" t="s">
        <v>181</v>
      </c>
      <c r="H454" s="190">
        <v>2.7E-2</v>
      </c>
      <c r="I454" s="191"/>
      <c r="J454" s="192">
        <f>ROUND(I454*H454,2)</f>
        <v>0</v>
      </c>
      <c r="K454" s="188" t="s">
        <v>223</v>
      </c>
      <c r="L454" s="193"/>
      <c r="M454" s="194" t="s">
        <v>19</v>
      </c>
      <c r="N454" s="195" t="s">
        <v>46</v>
      </c>
      <c r="P454" s="142">
        <f>O454*H454</f>
        <v>0</v>
      </c>
      <c r="Q454" s="142">
        <v>1</v>
      </c>
      <c r="R454" s="142">
        <f>Q454*H454</f>
        <v>2.7E-2</v>
      </c>
      <c r="S454" s="142">
        <v>0</v>
      </c>
      <c r="T454" s="143">
        <f>S454*H454</f>
        <v>0</v>
      </c>
      <c r="AR454" s="144" t="s">
        <v>510</v>
      </c>
      <c r="AT454" s="144" t="s">
        <v>638</v>
      </c>
      <c r="AU454" s="144" t="s">
        <v>85</v>
      </c>
      <c r="AY454" s="18" t="s">
        <v>218</v>
      </c>
      <c r="BE454" s="145">
        <f>IF(N454="základní",J454,0)</f>
        <v>0</v>
      </c>
      <c r="BF454" s="145">
        <f>IF(N454="snížená",J454,0)</f>
        <v>0</v>
      </c>
      <c r="BG454" s="145">
        <f>IF(N454="zákl. přenesená",J454,0)</f>
        <v>0</v>
      </c>
      <c r="BH454" s="145">
        <f>IF(N454="sníž. přenesená",J454,0)</f>
        <v>0</v>
      </c>
      <c r="BI454" s="145">
        <f>IF(N454="nulová",J454,0)</f>
        <v>0</v>
      </c>
      <c r="BJ454" s="18" t="s">
        <v>83</v>
      </c>
      <c r="BK454" s="145">
        <f>ROUND(I454*H454,2)</f>
        <v>0</v>
      </c>
      <c r="BL454" s="18" t="s">
        <v>375</v>
      </c>
      <c r="BM454" s="144" t="s">
        <v>1430</v>
      </c>
    </row>
    <row r="455" spans="2:65" s="1" customFormat="1" ht="11.25">
      <c r="B455" s="33"/>
      <c r="D455" s="146" t="s">
        <v>226</v>
      </c>
      <c r="F455" s="147" t="s">
        <v>1429</v>
      </c>
      <c r="I455" s="148"/>
      <c r="L455" s="33"/>
      <c r="M455" s="149"/>
      <c r="T455" s="54"/>
      <c r="AT455" s="18" t="s">
        <v>226</v>
      </c>
      <c r="AU455" s="18" t="s">
        <v>85</v>
      </c>
    </row>
    <row r="456" spans="2:65" s="13" customFormat="1" ht="11.25">
      <c r="B456" s="158"/>
      <c r="D456" s="146" t="s">
        <v>230</v>
      </c>
      <c r="E456" s="159" t="s">
        <v>19</v>
      </c>
      <c r="F456" s="160" t="s">
        <v>1092</v>
      </c>
      <c r="H456" s="161">
        <v>78.375</v>
      </c>
      <c r="I456" s="162"/>
      <c r="L456" s="158"/>
      <c r="M456" s="163"/>
      <c r="T456" s="164"/>
      <c r="AT456" s="159" t="s">
        <v>230</v>
      </c>
      <c r="AU456" s="159" t="s">
        <v>85</v>
      </c>
      <c r="AV456" s="13" t="s">
        <v>85</v>
      </c>
      <c r="AW456" s="13" t="s">
        <v>36</v>
      </c>
      <c r="AX456" s="13" t="s">
        <v>83</v>
      </c>
      <c r="AY456" s="159" t="s">
        <v>218</v>
      </c>
    </row>
    <row r="457" spans="2:65" s="1" customFormat="1" ht="11.25">
      <c r="B457" s="33"/>
      <c r="D457" s="146" t="s">
        <v>247</v>
      </c>
      <c r="F457" s="172" t="s">
        <v>1431</v>
      </c>
      <c r="L457" s="33"/>
      <c r="M457" s="149"/>
      <c r="T457" s="54"/>
      <c r="AU457" s="18" t="s">
        <v>85</v>
      </c>
    </row>
    <row r="458" spans="2:65" s="1" customFormat="1" ht="11.25">
      <c r="B458" s="33"/>
      <c r="D458" s="146" t="s">
        <v>247</v>
      </c>
      <c r="F458" s="173" t="s">
        <v>1426</v>
      </c>
      <c r="H458" s="174">
        <v>0</v>
      </c>
      <c r="L458" s="33"/>
      <c r="M458" s="149"/>
      <c r="T458" s="54"/>
      <c r="AU458" s="18" t="s">
        <v>85</v>
      </c>
    </row>
    <row r="459" spans="2:65" s="1" customFormat="1" ht="11.25">
      <c r="B459" s="33"/>
      <c r="D459" s="146" t="s">
        <v>247</v>
      </c>
      <c r="F459" s="173" t="s">
        <v>1427</v>
      </c>
      <c r="H459" s="174">
        <v>78.375</v>
      </c>
      <c r="L459" s="33"/>
      <c r="M459" s="149"/>
      <c r="T459" s="54"/>
      <c r="AU459" s="18" t="s">
        <v>85</v>
      </c>
    </row>
    <row r="460" spans="2:65" s="13" customFormat="1" ht="11.25">
      <c r="B460" s="158"/>
      <c r="D460" s="146" t="s">
        <v>230</v>
      </c>
      <c r="F460" s="160" t="s">
        <v>1432</v>
      </c>
      <c r="H460" s="161">
        <v>2.7E-2</v>
      </c>
      <c r="I460" s="162"/>
      <c r="L460" s="158"/>
      <c r="M460" s="163"/>
      <c r="T460" s="164"/>
      <c r="AT460" s="159" t="s">
        <v>230</v>
      </c>
      <c r="AU460" s="159" t="s">
        <v>85</v>
      </c>
      <c r="AV460" s="13" t="s">
        <v>85</v>
      </c>
      <c r="AW460" s="13" t="s">
        <v>4</v>
      </c>
      <c r="AX460" s="13" t="s">
        <v>83</v>
      </c>
      <c r="AY460" s="159" t="s">
        <v>218</v>
      </c>
    </row>
    <row r="461" spans="2:65" s="1" customFormat="1" ht="16.5" customHeight="1">
      <c r="B461" s="33"/>
      <c r="C461" s="133" t="s">
        <v>872</v>
      </c>
      <c r="D461" s="133" t="s">
        <v>220</v>
      </c>
      <c r="E461" s="134" t="s">
        <v>1433</v>
      </c>
      <c r="F461" s="135" t="s">
        <v>1434</v>
      </c>
      <c r="G461" s="136" t="s">
        <v>151</v>
      </c>
      <c r="H461" s="137">
        <v>78.375</v>
      </c>
      <c r="I461" s="138"/>
      <c r="J461" s="139">
        <f>ROUND(I461*H461,2)</f>
        <v>0</v>
      </c>
      <c r="K461" s="135" t="s">
        <v>223</v>
      </c>
      <c r="L461" s="33"/>
      <c r="M461" s="140" t="s">
        <v>19</v>
      </c>
      <c r="N461" s="141" t="s">
        <v>46</v>
      </c>
      <c r="P461" s="142">
        <f>O461*H461</f>
        <v>0</v>
      </c>
      <c r="Q461" s="142">
        <v>0</v>
      </c>
      <c r="R461" s="142">
        <f>Q461*H461</f>
        <v>0</v>
      </c>
      <c r="S461" s="142">
        <v>0</v>
      </c>
      <c r="T461" s="143">
        <f>S461*H461</f>
        <v>0</v>
      </c>
      <c r="AR461" s="144" t="s">
        <v>375</v>
      </c>
      <c r="AT461" s="144" t="s">
        <v>220</v>
      </c>
      <c r="AU461" s="144" t="s">
        <v>85</v>
      </c>
      <c r="AY461" s="18" t="s">
        <v>218</v>
      </c>
      <c r="BE461" s="145">
        <f>IF(N461="základní",J461,0)</f>
        <v>0</v>
      </c>
      <c r="BF461" s="145">
        <f>IF(N461="snížená",J461,0)</f>
        <v>0</v>
      </c>
      <c r="BG461" s="145">
        <f>IF(N461="zákl. přenesená",J461,0)</f>
        <v>0</v>
      </c>
      <c r="BH461" s="145">
        <f>IF(N461="sníž. přenesená",J461,0)</f>
        <v>0</v>
      </c>
      <c r="BI461" s="145">
        <f>IF(N461="nulová",J461,0)</f>
        <v>0</v>
      </c>
      <c r="BJ461" s="18" t="s">
        <v>83</v>
      </c>
      <c r="BK461" s="145">
        <f>ROUND(I461*H461,2)</f>
        <v>0</v>
      </c>
      <c r="BL461" s="18" t="s">
        <v>375</v>
      </c>
      <c r="BM461" s="144" t="s">
        <v>1435</v>
      </c>
    </row>
    <row r="462" spans="2:65" s="1" customFormat="1" ht="11.25">
      <c r="B462" s="33"/>
      <c r="D462" s="146" t="s">
        <v>226</v>
      </c>
      <c r="F462" s="147" t="s">
        <v>1436</v>
      </c>
      <c r="I462" s="148"/>
      <c r="L462" s="33"/>
      <c r="M462" s="149"/>
      <c r="T462" s="54"/>
      <c r="AT462" s="18" t="s">
        <v>226</v>
      </c>
      <c r="AU462" s="18" t="s">
        <v>85</v>
      </c>
    </row>
    <row r="463" spans="2:65" s="1" customFormat="1" ht="11.25">
      <c r="B463" s="33"/>
      <c r="D463" s="150" t="s">
        <v>228</v>
      </c>
      <c r="F463" s="151" t="s">
        <v>1437</v>
      </c>
      <c r="I463" s="148"/>
      <c r="L463" s="33"/>
      <c r="M463" s="149"/>
      <c r="T463" s="54"/>
      <c r="AT463" s="18" t="s">
        <v>228</v>
      </c>
      <c r="AU463" s="18" t="s">
        <v>85</v>
      </c>
    </row>
    <row r="464" spans="2:65" s="13" customFormat="1" ht="11.25">
      <c r="B464" s="158"/>
      <c r="D464" s="146" t="s">
        <v>230</v>
      </c>
      <c r="E464" s="159" t="s">
        <v>19</v>
      </c>
      <c r="F464" s="160" t="s">
        <v>1092</v>
      </c>
      <c r="H464" s="161">
        <v>78.375</v>
      </c>
      <c r="I464" s="162"/>
      <c r="L464" s="158"/>
      <c r="M464" s="163"/>
      <c r="T464" s="164"/>
      <c r="AT464" s="159" t="s">
        <v>230</v>
      </c>
      <c r="AU464" s="159" t="s">
        <v>85</v>
      </c>
      <c r="AV464" s="13" t="s">
        <v>85</v>
      </c>
      <c r="AW464" s="13" t="s">
        <v>36</v>
      </c>
      <c r="AX464" s="13" t="s">
        <v>83</v>
      </c>
      <c r="AY464" s="159" t="s">
        <v>218</v>
      </c>
    </row>
    <row r="465" spans="2:65" s="1" customFormat="1" ht="11.25">
      <c r="B465" s="33"/>
      <c r="D465" s="146" t="s">
        <v>247</v>
      </c>
      <c r="F465" s="172" t="s">
        <v>1431</v>
      </c>
      <c r="L465" s="33"/>
      <c r="M465" s="149"/>
      <c r="T465" s="54"/>
      <c r="AU465" s="18" t="s">
        <v>85</v>
      </c>
    </row>
    <row r="466" spans="2:65" s="1" customFormat="1" ht="11.25">
      <c r="B466" s="33"/>
      <c r="D466" s="146" t="s">
        <v>247</v>
      </c>
      <c r="F466" s="173" t="s">
        <v>1426</v>
      </c>
      <c r="H466" s="174">
        <v>0</v>
      </c>
      <c r="L466" s="33"/>
      <c r="M466" s="149"/>
      <c r="T466" s="54"/>
      <c r="AU466" s="18" t="s">
        <v>85</v>
      </c>
    </row>
    <row r="467" spans="2:65" s="1" customFormat="1" ht="11.25">
      <c r="B467" s="33"/>
      <c r="D467" s="146" t="s">
        <v>247</v>
      </c>
      <c r="F467" s="173" t="s">
        <v>1427</v>
      </c>
      <c r="H467" s="174">
        <v>78.375</v>
      </c>
      <c r="L467" s="33"/>
      <c r="M467" s="149"/>
      <c r="T467" s="54"/>
      <c r="AU467" s="18" t="s">
        <v>85</v>
      </c>
    </row>
    <row r="468" spans="2:65" s="1" customFormat="1" ht="16.5" customHeight="1">
      <c r="B468" s="33"/>
      <c r="C468" s="186" t="s">
        <v>1438</v>
      </c>
      <c r="D468" s="186" t="s">
        <v>638</v>
      </c>
      <c r="E468" s="187" t="s">
        <v>1439</v>
      </c>
      <c r="F468" s="188" t="s">
        <v>1440</v>
      </c>
      <c r="G468" s="189" t="s">
        <v>181</v>
      </c>
      <c r="H468" s="190">
        <v>3.2000000000000001E-2</v>
      </c>
      <c r="I468" s="191"/>
      <c r="J468" s="192">
        <f>ROUND(I468*H468,2)</f>
        <v>0</v>
      </c>
      <c r="K468" s="188" t="s">
        <v>223</v>
      </c>
      <c r="L468" s="193"/>
      <c r="M468" s="194" t="s">
        <v>19</v>
      </c>
      <c r="N468" s="195" t="s">
        <v>46</v>
      </c>
      <c r="P468" s="142">
        <f>O468*H468</f>
        <v>0</v>
      </c>
      <c r="Q468" s="142">
        <v>1</v>
      </c>
      <c r="R468" s="142">
        <f>Q468*H468</f>
        <v>3.2000000000000001E-2</v>
      </c>
      <c r="S468" s="142">
        <v>0</v>
      </c>
      <c r="T468" s="143">
        <f>S468*H468</f>
        <v>0</v>
      </c>
      <c r="AR468" s="144" t="s">
        <v>510</v>
      </c>
      <c r="AT468" s="144" t="s">
        <v>638</v>
      </c>
      <c r="AU468" s="144" t="s">
        <v>85</v>
      </c>
      <c r="AY468" s="18" t="s">
        <v>218</v>
      </c>
      <c r="BE468" s="145">
        <f>IF(N468="základní",J468,0)</f>
        <v>0</v>
      </c>
      <c r="BF468" s="145">
        <f>IF(N468="snížená",J468,0)</f>
        <v>0</v>
      </c>
      <c r="BG468" s="145">
        <f>IF(N468="zákl. přenesená",J468,0)</f>
        <v>0</v>
      </c>
      <c r="BH468" s="145">
        <f>IF(N468="sníž. přenesená",J468,0)</f>
        <v>0</v>
      </c>
      <c r="BI468" s="145">
        <f>IF(N468="nulová",J468,0)</f>
        <v>0</v>
      </c>
      <c r="BJ468" s="18" t="s">
        <v>83</v>
      </c>
      <c r="BK468" s="145">
        <f>ROUND(I468*H468,2)</f>
        <v>0</v>
      </c>
      <c r="BL468" s="18" t="s">
        <v>375</v>
      </c>
      <c r="BM468" s="144" t="s">
        <v>1441</v>
      </c>
    </row>
    <row r="469" spans="2:65" s="1" customFormat="1" ht="11.25">
      <c r="B469" s="33"/>
      <c r="D469" s="146" t="s">
        <v>226</v>
      </c>
      <c r="F469" s="147" t="s">
        <v>1440</v>
      </c>
      <c r="I469" s="148"/>
      <c r="L469" s="33"/>
      <c r="M469" s="149"/>
      <c r="T469" s="54"/>
      <c r="AT469" s="18" t="s">
        <v>226</v>
      </c>
      <c r="AU469" s="18" t="s">
        <v>85</v>
      </c>
    </row>
    <row r="470" spans="2:65" s="13" customFormat="1" ht="11.25">
      <c r="B470" s="158"/>
      <c r="D470" s="146" t="s">
        <v>230</v>
      </c>
      <c r="E470" s="159" t="s">
        <v>19</v>
      </c>
      <c r="F470" s="160" t="s">
        <v>1092</v>
      </c>
      <c r="H470" s="161">
        <v>78.375</v>
      </c>
      <c r="I470" s="162"/>
      <c r="L470" s="158"/>
      <c r="M470" s="163"/>
      <c r="T470" s="164"/>
      <c r="AT470" s="159" t="s">
        <v>230</v>
      </c>
      <c r="AU470" s="159" t="s">
        <v>85</v>
      </c>
      <c r="AV470" s="13" t="s">
        <v>85</v>
      </c>
      <c r="AW470" s="13" t="s">
        <v>36</v>
      </c>
      <c r="AX470" s="13" t="s">
        <v>83</v>
      </c>
      <c r="AY470" s="159" t="s">
        <v>218</v>
      </c>
    </row>
    <row r="471" spans="2:65" s="1" customFormat="1" ht="11.25">
      <c r="B471" s="33"/>
      <c r="D471" s="146" t="s">
        <v>247</v>
      </c>
      <c r="F471" s="172" t="s">
        <v>1431</v>
      </c>
      <c r="L471" s="33"/>
      <c r="M471" s="149"/>
      <c r="T471" s="54"/>
      <c r="AU471" s="18" t="s">
        <v>85</v>
      </c>
    </row>
    <row r="472" spans="2:65" s="1" customFormat="1" ht="11.25">
      <c r="B472" s="33"/>
      <c r="D472" s="146" t="s">
        <v>247</v>
      </c>
      <c r="F472" s="173" t="s">
        <v>1426</v>
      </c>
      <c r="H472" s="174">
        <v>0</v>
      </c>
      <c r="L472" s="33"/>
      <c r="M472" s="149"/>
      <c r="T472" s="54"/>
      <c r="AU472" s="18" t="s">
        <v>85</v>
      </c>
    </row>
    <row r="473" spans="2:65" s="1" customFormat="1" ht="11.25">
      <c r="B473" s="33"/>
      <c r="D473" s="146" t="s">
        <v>247</v>
      </c>
      <c r="F473" s="173" t="s">
        <v>1427</v>
      </c>
      <c r="H473" s="174">
        <v>78.375</v>
      </c>
      <c r="L473" s="33"/>
      <c r="M473" s="149"/>
      <c r="T473" s="54"/>
      <c r="AU473" s="18" t="s">
        <v>85</v>
      </c>
    </row>
    <row r="474" spans="2:65" s="13" customFormat="1" ht="11.25">
      <c r="B474" s="158"/>
      <c r="D474" s="146" t="s">
        <v>230</v>
      </c>
      <c r="F474" s="160" t="s">
        <v>1442</v>
      </c>
      <c r="H474" s="161">
        <v>3.2000000000000001E-2</v>
      </c>
      <c r="I474" s="162"/>
      <c r="L474" s="158"/>
      <c r="M474" s="163"/>
      <c r="T474" s="164"/>
      <c r="AT474" s="159" t="s">
        <v>230</v>
      </c>
      <c r="AU474" s="159" t="s">
        <v>85</v>
      </c>
      <c r="AV474" s="13" t="s">
        <v>85</v>
      </c>
      <c r="AW474" s="13" t="s">
        <v>4</v>
      </c>
      <c r="AX474" s="13" t="s">
        <v>83</v>
      </c>
      <c r="AY474" s="159" t="s">
        <v>218</v>
      </c>
    </row>
    <row r="475" spans="2:65" s="1" customFormat="1" ht="16.5" customHeight="1">
      <c r="B475" s="33"/>
      <c r="C475" s="133" t="s">
        <v>1443</v>
      </c>
      <c r="D475" s="133" t="s">
        <v>220</v>
      </c>
      <c r="E475" s="134" t="s">
        <v>1444</v>
      </c>
      <c r="F475" s="135" t="s">
        <v>1445</v>
      </c>
      <c r="G475" s="136" t="s">
        <v>181</v>
      </c>
      <c r="H475" s="137">
        <v>5.8999999999999997E-2</v>
      </c>
      <c r="I475" s="138"/>
      <c r="J475" s="139">
        <f>ROUND(I475*H475,2)</f>
        <v>0</v>
      </c>
      <c r="K475" s="135" t="s">
        <v>223</v>
      </c>
      <c r="L475" s="33"/>
      <c r="M475" s="140" t="s">
        <v>19</v>
      </c>
      <c r="N475" s="141" t="s">
        <v>46</v>
      </c>
      <c r="P475" s="142">
        <f>O475*H475</f>
        <v>0</v>
      </c>
      <c r="Q475" s="142">
        <v>0</v>
      </c>
      <c r="R475" s="142">
        <f>Q475*H475</f>
        <v>0</v>
      </c>
      <c r="S475" s="142">
        <v>0</v>
      </c>
      <c r="T475" s="143">
        <f>S475*H475</f>
        <v>0</v>
      </c>
      <c r="AR475" s="144" t="s">
        <v>375</v>
      </c>
      <c r="AT475" s="144" t="s">
        <v>220</v>
      </c>
      <c r="AU475" s="144" t="s">
        <v>85</v>
      </c>
      <c r="AY475" s="18" t="s">
        <v>218</v>
      </c>
      <c r="BE475" s="145">
        <f>IF(N475="základní",J475,0)</f>
        <v>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8" t="s">
        <v>83</v>
      </c>
      <c r="BK475" s="145">
        <f>ROUND(I475*H475,2)</f>
        <v>0</v>
      </c>
      <c r="BL475" s="18" t="s">
        <v>375</v>
      </c>
      <c r="BM475" s="144" t="s">
        <v>1446</v>
      </c>
    </row>
    <row r="476" spans="2:65" s="1" customFormat="1" ht="19.5">
      <c r="B476" s="33"/>
      <c r="D476" s="146" t="s">
        <v>226</v>
      </c>
      <c r="F476" s="147" t="s">
        <v>1447</v>
      </c>
      <c r="I476" s="148"/>
      <c r="L476" s="33"/>
      <c r="M476" s="149"/>
      <c r="T476" s="54"/>
      <c r="AT476" s="18" t="s">
        <v>226</v>
      </c>
      <c r="AU476" s="18" t="s">
        <v>85</v>
      </c>
    </row>
    <row r="477" spans="2:65" s="1" customFormat="1" ht="11.25">
      <c r="B477" s="33"/>
      <c r="D477" s="150" t="s">
        <v>228</v>
      </c>
      <c r="F477" s="151" t="s">
        <v>1448</v>
      </c>
      <c r="I477" s="148"/>
      <c r="L477" s="33"/>
      <c r="M477" s="149"/>
      <c r="T477" s="54"/>
      <c r="AT477" s="18" t="s">
        <v>228</v>
      </c>
      <c r="AU477" s="18" t="s">
        <v>85</v>
      </c>
    </row>
    <row r="478" spans="2:65" s="11" customFormat="1" ht="22.9" customHeight="1">
      <c r="B478" s="121"/>
      <c r="D478" s="122" t="s">
        <v>74</v>
      </c>
      <c r="E478" s="131" t="s">
        <v>518</v>
      </c>
      <c r="F478" s="131" t="s">
        <v>519</v>
      </c>
      <c r="I478" s="124"/>
      <c r="J478" s="132">
        <f>BK478</f>
        <v>0</v>
      </c>
      <c r="L478" s="121"/>
      <c r="M478" s="126"/>
      <c r="P478" s="127">
        <f>SUM(P479:P510)</f>
        <v>0</v>
      </c>
      <c r="R478" s="127">
        <f>SUM(R479:R510)</f>
        <v>1.1355689999999998</v>
      </c>
      <c r="T478" s="128">
        <f>SUM(T479:T510)</f>
        <v>0</v>
      </c>
      <c r="AR478" s="122" t="s">
        <v>85</v>
      </c>
      <c r="AT478" s="129" t="s">
        <v>74</v>
      </c>
      <c r="AU478" s="129" t="s">
        <v>83</v>
      </c>
      <c r="AY478" s="122" t="s">
        <v>218</v>
      </c>
      <c r="BK478" s="130">
        <f>SUM(BK479:BK510)</f>
        <v>0</v>
      </c>
    </row>
    <row r="479" spans="2:65" s="1" customFormat="1" ht="16.5" customHeight="1">
      <c r="B479" s="33"/>
      <c r="C479" s="133" t="s">
        <v>1449</v>
      </c>
      <c r="D479" s="133" t="s">
        <v>220</v>
      </c>
      <c r="E479" s="134" t="s">
        <v>1450</v>
      </c>
      <c r="F479" s="135" t="s">
        <v>1451</v>
      </c>
      <c r="G479" s="136" t="s">
        <v>157</v>
      </c>
      <c r="H479" s="137">
        <v>60.65</v>
      </c>
      <c r="I479" s="138"/>
      <c r="J479" s="139">
        <f>ROUND(I479*H479,2)</f>
        <v>0</v>
      </c>
      <c r="K479" s="135" t="s">
        <v>223</v>
      </c>
      <c r="L479" s="33"/>
      <c r="M479" s="140" t="s">
        <v>19</v>
      </c>
      <c r="N479" s="141" t="s">
        <v>46</v>
      </c>
      <c r="P479" s="142">
        <f>O479*H479</f>
        <v>0</v>
      </c>
      <c r="Q479" s="142">
        <v>6.0000000000000002E-5</v>
      </c>
      <c r="R479" s="142">
        <f>Q479*H479</f>
        <v>3.6389999999999999E-3</v>
      </c>
      <c r="S479" s="142">
        <v>0</v>
      </c>
      <c r="T479" s="143">
        <f>S479*H479</f>
        <v>0</v>
      </c>
      <c r="AR479" s="144" t="s">
        <v>224</v>
      </c>
      <c r="AT479" s="144" t="s">
        <v>220</v>
      </c>
      <c r="AU479" s="144" t="s">
        <v>85</v>
      </c>
      <c r="AY479" s="18" t="s">
        <v>218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8" t="s">
        <v>83</v>
      </c>
      <c r="BK479" s="145">
        <f>ROUND(I479*H479,2)</f>
        <v>0</v>
      </c>
      <c r="BL479" s="18" t="s">
        <v>224</v>
      </c>
      <c r="BM479" s="144" t="s">
        <v>1452</v>
      </c>
    </row>
    <row r="480" spans="2:65" s="1" customFormat="1" ht="11.25">
      <c r="B480" s="33"/>
      <c r="D480" s="146" t="s">
        <v>226</v>
      </c>
      <c r="F480" s="147" t="s">
        <v>1453</v>
      </c>
      <c r="I480" s="148"/>
      <c r="L480" s="33"/>
      <c r="M480" s="149"/>
      <c r="T480" s="54"/>
      <c r="AT480" s="18" t="s">
        <v>226</v>
      </c>
      <c r="AU480" s="18" t="s">
        <v>85</v>
      </c>
    </row>
    <row r="481" spans="2:65" s="1" customFormat="1" ht="11.25">
      <c r="B481" s="33"/>
      <c r="D481" s="150" t="s">
        <v>228</v>
      </c>
      <c r="F481" s="151" t="s">
        <v>1454</v>
      </c>
      <c r="I481" s="148"/>
      <c r="L481" s="33"/>
      <c r="M481" s="149"/>
      <c r="T481" s="54"/>
      <c r="AT481" s="18" t="s">
        <v>228</v>
      </c>
      <c r="AU481" s="18" t="s">
        <v>85</v>
      </c>
    </row>
    <row r="482" spans="2:65" s="12" customFormat="1" ht="11.25">
      <c r="B482" s="152"/>
      <c r="D482" s="146" t="s">
        <v>230</v>
      </c>
      <c r="E482" s="153" t="s">
        <v>19</v>
      </c>
      <c r="F482" s="154" t="s">
        <v>1455</v>
      </c>
      <c r="H482" s="153" t="s">
        <v>19</v>
      </c>
      <c r="I482" s="155"/>
      <c r="L482" s="152"/>
      <c r="M482" s="156"/>
      <c r="T482" s="157"/>
      <c r="AT482" s="153" t="s">
        <v>230</v>
      </c>
      <c r="AU482" s="153" t="s">
        <v>85</v>
      </c>
      <c r="AV482" s="12" t="s">
        <v>83</v>
      </c>
      <c r="AW482" s="12" t="s">
        <v>36</v>
      </c>
      <c r="AX482" s="12" t="s">
        <v>75</v>
      </c>
      <c r="AY482" s="153" t="s">
        <v>218</v>
      </c>
    </row>
    <row r="483" spans="2:65" s="13" customFormat="1" ht="11.25">
      <c r="B483" s="158"/>
      <c r="D483" s="146" t="s">
        <v>230</v>
      </c>
      <c r="E483" s="159" t="s">
        <v>19</v>
      </c>
      <c r="F483" s="160" t="s">
        <v>1456</v>
      </c>
      <c r="H483" s="161">
        <v>10.7</v>
      </c>
      <c r="I483" s="162"/>
      <c r="L483" s="158"/>
      <c r="M483" s="163"/>
      <c r="T483" s="164"/>
      <c r="AT483" s="159" t="s">
        <v>230</v>
      </c>
      <c r="AU483" s="159" t="s">
        <v>85</v>
      </c>
      <c r="AV483" s="13" t="s">
        <v>85</v>
      </c>
      <c r="AW483" s="13" t="s">
        <v>36</v>
      </c>
      <c r="AX483" s="13" t="s">
        <v>75</v>
      </c>
      <c r="AY483" s="159" t="s">
        <v>218</v>
      </c>
    </row>
    <row r="484" spans="2:65" s="12" customFormat="1" ht="11.25">
      <c r="B484" s="152"/>
      <c r="D484" s="146" t="s">
        <v>230</v>
      </c>
      <c r="E484" s="153" t="s">
        <v>19</v>
      </c>
      <c r="F484" s="154" t="s">
        <v>1457</v>
      </c>
      <c r="H484" s="153" t="s">
        <v>19</v>
      </c>
      <c r="I484" s="155"/>
      <c r="L484" s="152"/>
      <c r="M484" s="156"/>
      <c r="T484" s="157"/>
      <c r="AT484" s="153" t="s">
        <v>230</v>
      </c>
      <c r="AU484" s="153" t="s">
        <v>85</v>
      </c>
      <c r="AV484" s="12" t="s">
        <v>83</v>
      </c>
      <c r="AW484" s="12" t="s">
        <v>36</v>
      </c>
      <c r="AX484" s="12" t="s">
        <v>75</v>
      </c>
      <c r="AY484" s="153" t="s">
        <v>218</v>
      </c>
    </row>
    <row r="485" spans="2:65" s="13" customFormat="1" ht="11.25">
      <c r="B485" s="158"/>
      <c r="D485" s="146" t="s">
        <v>230</v>
      </c>
      <c r="E485" s="159" t="s">
        <v>19</v>
      </c>
      <c r="F485" s="160" t="s">
        <v>1458</v>
      </c>
      <c r="H485" s="161">
        <v>48</v>
      </c>
      <c r="I485" s="162"/>
      <c r="L485" s="158"/>
      <c r="M485" s="163"/>
      <c r="T485" s="164"/>
      <c r="AT485" s="159" t="s">
        <v>230</v>
      </c>
      <c r="AU485" s="159" t="s">
        <v>85</v>
      </c>
      <c r="AV485" s="13" t="s">
        <v>85</v>
      </c>
      <c r="AW485" s="13" t="s">
        <v>36</v>
      </c>
      <c r="AX485" s="13" t="s">
        <v>75</v>
      </c>
      <c r="AY485" s="159" t="s">
        <v>218</v>
      </c>
    </row>
    <row r="486" spans="2:65" s="13" customFormat="1" ht="11.25">
      <c r="B486" s="158"/>
      <c r="D486" s="146" t="s">
        <v>230</v>
      </c>
      <c r="E486" s="159" t="s">
        <v>19</v>
      </c>
      <c r="F486" s="160" t="s">
        <v>1459</v>
      </c>
      <c r="H486" s="161">
        <v>1.1000000000000001</v>
      </c>
      <c r="I486" s="162"/>
      <c r="L486" s="158"/>
      <c r="M486" s="163"/>
      <c r="T486" s="164"/>
      <c r="AT486" s="159" t="s">
        <v>230</v>
      </c>
      <c r="AU486" s="159" t="s">
        <v>85</v>
      </c>
      <c r="AV486" s="13" t="s">
        <v>85</v>
      </c>
      <c r="AW486" s="13" t="s">
        <v>36</v>
      </c>
      <c r="AX486" s="13" t="s">
        <v>75</v>
      </c>
      <c r="AY486" s="159" t="s">
        <v>218</v>
      </c>
    </row>
    <row r="487" spans="2:65" s="13" customFormat="1" ht="11.25">
      <c r="B487" s="158"/>
      <c r="D487" s="146" t="s">
        <v>230</v>
      </c>
      <c r="E487" s="159" t="s">
        <v>19</v>
      </c>
      <c r="F487" s="160" t="s">
        <v>1460</v>
      </c>
      <c r="H487" s="161">
        <v>0.85</v>
      </c>
      <c r="I487" s="162"/>
      <c r="L487" s="158"/>
      <c r="M487" s="163"/>
      <c r="T487" s="164"/>
      <c r="AT487" s="159" t="s">
        <v>230</v>
      </c>
      <c r="AU487" s="159" t="s">
        <v>85</v>
      </c>
      <c r="AV487" s="13" t="s">
        <v>85</v>
      </c>
      <c r="AW487" s="13" t="s">
        <v>36</v>
      </c>
      <c r="AX487" s="13" t="s">
        <v>75</v>
      </c>
      <c r="AY487" s="159" t="s">
        <v>218</v>
      </c>
    </row>
    <row r="488" spans="2:65" s="14" customFormat="1" ht="11.25">
      <c r="B488" s="165"/>
      <c r="D488" s="146" t="s">
        <v>230</v>
      </c>
      <c r="E488" s="166" t="s">
        <v>19</v>
      </c>
      <c r="F488" s="167" t="s">
        <v>235</v>
      </c>
      <c r="H488" s="168">
        <v>60.65</v>
      </c>
      <c r="I488" s="169"/>
      <c r="L488" s="165"/>
      <c r="M488" s="170"/>
      <c r="T488" s="171"/>
      <c r="AT488" s="166" t="s">
        <v>230</v>
      </c>
      <c r="AU488" s="166" t="s">
        <v>85</v>
      </c>
      <c r="AV488" s="14" t="s">
        <v>224</v>
      </c>
      <c r="AW488" s="14" t="s">
        <v>36</v>
      </c>
      <c r="AX488" s="14" t="s">
        <v>83</v>
      </c>
      <c r="AY488" s="166" t="s">
        <v>218</v>
      </c>
    </row>
    <row r="489" spans="2:65" s="1" customFormat="1" ht="16.5" customHeight="1">
      <c r="B489" s="33"/>
      <c r="C489" s="186" t="s">
        <v>1461</v>
      </c>
      <c r="D489" s="186" t="s">
        <v>638</v>
      </c>
      <c r="E489" s="187" t="s">
        <v>1462</v>
      </c>
      <c r="F489" s="188" t="s">
        <v>1463</v>
      </c>
      <c r="G489" s="189" t="s">
        <v>161</v>
      </c>
      <c r="H489" s="190">
        <v>163</v>
      </c>
      <c r="I489" s="191"/>
      <c r="J489" s="192">
        <f>ROUND(I489*H489,2)</f>
        <v>0</v>
      </c>
      <c r="K489" s="188" t="s">
        <v>19</v>
      </c>
      <c r="L489" s="193"/>
      <c r="M489" s="194" t="s">
        <v>19</v>
      </c>
      <c r="N489" s="195" t="s">
        <v>46</v>
      </c>
      <c r="P489" s="142">
        <f>O489*H489</f>
        <v>0</v>
      </c>
      <c r="Q489" s="142">
        <v>1E-3</v>
      </c>
      <c r="R489" s="142">
        <f>Q489*H489</f>
        <v>0.16300000000000001</v>
      </c>
      <c r="S489" s="142">
        <v>0</v>
      </c>
      <c r="T489" s="143">
        <f>S489*H489</f>
        <v>0</v>
      </c>
      <c r="AR489" s="144" t="s">
        <v>510</v>
      </c>
      <c r="AT489" s="144" t="s">
        <v>638</v>
      </c>
      <c r="AU489" s="144" t="s">
        <v>85</v>
      </c>
      <c r="AY489" s="18" t="s">
        <v>218</v>
      </c>
      <c r="BE489" s="145">
        <f>IF(N489="základní",J489,0)</f>
        <v>0</v>
      </c>
      <c r="BF489" s="145">
        <f>IF(N489="snížená",J489,0)</f>
        <v>0</v>
      </c>
      <c r="BG489" s="145">
        <f>IF(N489="zákl. přenesená",J489,0)</f>
        <v>0</v>
      </c>
      <c r="BH489" s="145">
        <f>IF(N489="sníž. přenesená",J489,0)</f>
        <v>0</v>
      </c>
      <c r="BI489" s="145">
        <f>IF(N489="nulová",J489,0)</f>
        <v>0</v>
      </c>
      <c r="BJ489" s="18" t="s">
        <v>83</v>
      </c>
      <c r="BK489" s="145">
        <f>ROUND(I489*H489,2)</f>
        <v>0</v>
      </c>
      <c r="BL489" s="18" t="s">
        <v>375</v>
      </c>
      <c r="BM489" s="144" t="s">
        <v>1464</v>
      </c>
    </row>
    <row r="490" spans="2:65" s="1" customFormat="1" ht="11.25">
      <c r="B490" s="33"/>
      <c r="D490" s="146" t="s">
        <v>226</v>
      </c>
      <c r="F490" s="147" t="s">
        <v>1463</v>
      </c>
      <c r="I490" s="148"/>
      <c r="L490" s="33"/>
      <c r="M490" s="149"/>
      <c r="T490" s="54"/>
      <c r="AT490" s="18" t="s">
        <v>226</v>
      </c>
      <c r="AU490" s="18" t="s">
        <v>85</v>
      </c>
    </row>
    <row r="491" spans="2:65" s="12" customFormat="1" ht="11.25">
      <c r="B491" s="152"/>
      <c r="D491" s="146" t="s">
        <v>230</v>
      </c>
      <c r="E491" s="153" t="s">
        <v>19</v>
      </c>
      <c r="F491" s="154" t="s">
        <v>1465</v>
      </c>
      <c r="H491" s="153" t="s">
        <v>19</v>
      </c>
      <c r="I491" s="155"/>
      <c r="L491" s="152"/>
      <c r="M491" s="156"/>
      <c r="T491" s="157"/>
      <c r="AT491" s="153" t="s">
        <v>230</v>
      </c>
      <c r="AU491" s="153" t="s">
        <v>85</v>
      </c>
      <c r="AV491" s="12" t="s">
        <v>83</v>
      </c>
      <c r="AW491" s="12" t="s">
        <v>36</v>
      </c>
      <c r="AX491" s="12" t="s">
        <v>75</v>
      </c>
      <c r="AY491" s="153" t="s">
        <v>218</v>
      </c>
    </row>
    <row r="492" spans="2:65" s="13" customFormat="1" ht="11.25">
      <c r="B492" s="158"/>
      <c r="D492" s="146" t="s">
        <v>230</v>
      </c>
      <c r="E492" s="159" t="s">
        <v>19</v>
      </c>
      <c r="F492" s="160" t="s">
        <v>1466</v>
      </c>
      <c r="H492" s="161">
        <v>163</v>
      </c>
      <c r="I492" s="162"/>
      <c r="L492" s="158"/>
      <c r="M492" s="163"/>
      <c r="T492" s="164"/>
      <c r="AT492" s="159" t="s">
        <v>230</v>
      </c>
      <c r="AU492" s="159" t="s">
        <v>85</v>
      </c>
      <c r="AV492" s="13" t="s">
        <v>85</v>
      </c>
      <c r="AW492" s="13" t="s">
        <v>36</v>
      </c>
      <c r="AX492" s="13" t="s">
        <v>83</v>
      </c>
      <c r="AY492" s="159" t="s">
        <v>218</v>
      </c>
    </row>
    <row r="493" spans="2:65" s="1" customFormat="1" ht="16.5" customHeight="1">
      <c r="B493" s="33"/>
      <c r="C493" s="186" t="s">
        <v>1467</v>
      </c>
      <c r="D493" s="186" t="s">
        <v>638</v>
      </c>
      <c r="E493" s="187" t="s">
        <v>1468</v>
      </c>
      <c r="F493" s="188" t="s">
        <v>1469</v>
      </c>
      <c r="G493" s="189" t="s">
        <v>161</v>
      </c>
      <c r="H493" s="190">
        <v>769.43</v>
      </c>
      <c r="I493" s="191"/>
      <c r="J493" s="192">
        <f>ROUND(I493*H493,2)</f>
        <v>0</v>
      </c>
      <c r="K493" s="188" t="s">
        <v>19</v>
      </c>
      <c r="L493" s="193"/>
      <c r="M493" s="194" t="s">
        <v>19</v>
      </c>
      <c r="N493" s="195" t="s">
        <v>46</v>
      </c>
      <c r="P493" s="142">
        <f>O493*H493</f>
        <v>0</v>
      </c>
      <c r="Q493" s="142">
        <v>1E-3</v>
      </c>
      <c r="R493" s="142">
        <f>Q493*H493</f>
        <v>0.76942999999999995</v>
      </c>
      <c r="S493" s="142">
        <v>0</v>
      </c>
      <c r="T493" s="143">
        <f>S493*H493</f>
        <v>0</v>
      </c>
      <c r="AR493" s="144" t="s">
        <v>510</v>
      </c>
      <c r="AT493" s="144" t="s">
        <v>638</v>
      </c>
      <c r="AU493" s="144" t="s">
        <v>85</v>
      </c>
      <c r="AY493" s="18" t="s">
        <v>218</v>
      </c>
      <c r="BE493" s="145">
        <f>IF(N493="základní",J493,0)</f>
        <v>0</v>
      </c>
      <c r="BF493" s="145">
        <f>IF(N493="snížená",J493,0)</f>
        <v>0</v>
      </c>
      <c r="BG493" s="145">
        <f>IF(N493="zákl. přenesená",J493,0)</f>
        <v>0</v>
      </c>
      <c r="BH493" s="145">
        <f>IF(N493="sníž. přenesená",J493,0)</f>
        <v>0</v>
      </c>
      <c r="BI493" s="145">
        <f>IF(N493="nulová",J493,0)</f>
        <v>0</v>
      </c>
      <c r="BJ493" s="18" t="s">
        <v>83</v>
      </c>
      <c r="BK493" s="145">
        <f>ROUND(I493*H493,2)</f>
        <v>0</v>
      </c>
      <c r="BL493" s="18" t="s">
        <v>375</v>
      </c>
      <c r="BM493" s="144" t="s">
        <v>1470</v>
      </c>
    </row>
    <row r="494" spans="2:65" s="1" customFormat="1" ht="11.25">
      <c r="B494" s="33"/>
      <c r="D494" s="146" t="s">
        <v>226</v>
      </c>
      <c r="F494" s="147" t="s">
        <v>1469</v>
      </c>
      <c r="I494" s="148"/>
      <c r="L494" s="33"/>
      <c r="M494" s="149"/>
      <c r="T494" s="54"/>
      <c r="AT494" s="18" t="s">
        <v>226</v>
      </c>
      <c r="AU494" s="18" t="s">
        <v>85</v>
      </c>
    </row>
    <row r="495" spans="2:65" s="12" customFormat="1" ht="11.25">
      <c r="B495" s="152"/>
      <c r="D495" s="146" t="s">
        <v>230</v>
      </c>
      <c r="E495" s="153" t="s">
        <v>19</v>
      </c>
      <c r="F495" s="154" t="s">
        <v>1471</v>
      </c>
      <c r="H495" s="153" t="s">
        <v>19</v>
      </c>
      <c r="I495" s="155"/>
      <c r="L495" s="152"/>
      <c r="M495" s="156"/>
      <c r="T495" s="157"/>
      <c r="AT495" s="153" t="s">
        <v>230</v>
      </c>
      <c r="AU495" s="153" t="s">
        <v>85</v>
      </c>
      <c r="AV495" s="12" t="s">
        <v>83</v>
      </c>
      <c r="AW495" s="12" t="s">
        <v>36</v>
      </c>
      <c r="AX495" s="12" t="s">
        <v>75</v>
      </c>
      <c r="AY495" s="153" t="s">
        <v>218</v>
      </c>
    </row>
    <row r="496" spans="2:65" s="13" customFormat="1" ht="11.25">
      <c r="B496" s="158"/>
      <c r="D496" s="146" t="s">
        <v>230</v>
      </c>
      <c r="E496" s="159" t="s">
        <v>19</v>
      </c>
      <c r="F496" s="160" t="s">
        <v>1472</v>
      </c>
      <c r="H496" s="161">
        <v>740.4</v>
      </c>
      <c r="I496" s="162"/>
      <c r="L496" s="158"/>
      <c r="M496" s="163"/>
      <c r="T496" s="164"/>
      <c r="AT496" s="159" t="s">
        <v>230</v>
      </c>
      <c r="AU496" s="159" t="s">
        <v>85</v>
      </c>
      <c r="AV496" s="13" t="s">
        <v>85</v>
      </c>
      <c r="AW496" s="13" t="s">
        <v>36</v>
      </c>
      <c r="AX496" s="13" t="s">
        <v>75</v>
      </c>
      <c r="AY496" s="159" t="s">
        <v>218</v>
      </c>
    </row>
    <row r="497" spans="2:65" s="13" customFormat="1" ht="11.25">
      <c r="B497" s="158"/>
      <c r="D497" s="146" t="s">
        <v>230</v>
      </c>
      <c r="E497" s="159" t="s">
        <v>19</v>
      </c>
      <c r="F497" s="160" t="s">
        <v>1473</v>
      </c>
      <c r="H497" s="161">
        <v>14.83</v>
      </c>
      <c r="I497" s="162"/>
      <c r="L497" s="158"/>
      <c r="M497" s="163"/>
      <c r="T497" s="164"/>
      <c r="AT497" s="159" t="s">
        <v>230</v>
      </c>
      <c r="AU497" s="159" t="s">
        <v>85</v>
      </c>
      <c r="AV497" s="13" t="s">
        <v>85</v>
      </c>
      <c r="AW497" s="13" t="s">
        <v>36</v>
      </c>
      <c r="AX497" s="13" t="s">
        <v>75</v>
      </c>
      <c r="AY497" s="159" t="s">
        <v>218</v>
      </c>
    </row>
    <row r="498" spans="2:65" s="13" customFormat="1" ht="11.25">
      <c r="B498" s="158"/>
      <c r="D498" s="146" t="s">
        <v>230</v>
      </c>
      <c r="E498" s="159" t="s">
        <v>19</v>
      </c>
      <c r="F498" s="160" t="s">
        <v>1474</v>
      </c>
      <c r="H498" s="161">
        <v>14.2</v>
      </c>
      <c r="I498" s="162"/>
      <c r="L498" s="158"/>
      <c r="M498" s="163"/>
      <c r="T498" s="164"/>
      <c r="AT498" s="159" t="s">
        <v>230</v>
      </c>
      <c r="AU498" s="159" t="s">
        <v>85</v>
      </c>
      <c r="AV498" s="13" t="s">
        <v>85</v>
      </c>
      <c r="AW498" s="13" t="s">
        <v>36</v>
      </c>
      <c r="AX498" s="13" t="s">
        <v>75</v>
      </c>
      <c r="AY498" s="159" t="s">
        <v>218</v>
      </c>
    </row>
    <row r="499" spans="2:65" s="14" customFormat="1" ht="11.25">
      <c r="B499" s="165"/>
      <c r="D499" s="146" t="s">
        <v>230</v>
      </c>
      <c r="E499" s="166" t="s">
        <v>19</v>
      </c>
      <c r="F499" s="167" t="s">
        <v>235</v>
      </c>
      <c r="H499" s="168">
        <v>769.43</v>
      </c>
      <c r="I499" s="169"/>
      <c r="L499" s="165"/>
      <c r="M499" s="170"/>
      <c r="T499" s="171"/>
      <c r="AT499" s="166" t="s">
        <v>230</v>
      </c>
      <c r="AU499" s="166" t="s">
        <v>85</v>
      </c>
      <c r="AV499" s="14" t="s">
        <v>224</v>
      </c>
      <c r="AW499" s="14" t="s">
        <v>36</v>
      </c>
      <c r="AX499" s="14" t="s">
        <v>83</v>
      </c>
      <c r="AY499" s="166" t="s">
        <v>218</v>
      </c>
    </row>
    <row r="500" spans="2:65" s="1" customFormat="1" ht="16.5" customHeight="1">
      <c r="B500" s="33"/>
      <c r="C500" s="133" t="s">
        <v>1475</v>
      </c>
      <c r="D500" s="133" t="s">
        <v>220</v>
      </c>
      <c r="E500" s="134" t="s">
        <v>1476</v>
      </c>
      <c r="F500" s="135" t="s">
        <v>1477</v>
      </c>
      <c r="G500" s="136" t="s">
        <v>161</v>
      </c>
      <c r="H500" s="137">
        <v>190</v>
      </c>
      <c r="I500" s="138"/>
      <c r="J500" s="139">
        <f>ROUND(I500*H500,2)</f>
        <v>0</v>
      </c>
      <c r="K500" s="135" t="s">
        <v>223</v>
      </c>
      <c r="L500" s="33"/>
      <c r="M500" s="140" t="s">
        <v>19</v>
      </c>
      <c r="N500" s="141" t="s">
        <v>46</v>
      </c>
      <c r="P500" s="142">
        <f>O500*H500</f>
        <v>0</v>
      </c>
      <c r="Q500" s="142">
        <v>5.0000000000000002E-5</v>
      </c>
      <c r="R500" s="142">
        <f>Q500*H500</f>
        <v>9.4999999999999998E-3</v>
      </c>
      <c r="S500" s="142">
        <v>0</v>
      </c>
      <c r="T500" s="143">
        <f>S500*H500</f>
        <v>0</v>
      </c>
      <c r="AR500" s="144" t="s">
        <v>375</v>
      </c>
      <c r="AT500" s="144" t="s">
        <v>220</v>
      </c>
      <c r="AU500" s="144" t="s">
        <v>85</v>
      </c>
      <c r="AY500" s="18" t="s">
        <v>218</v>
      </c>
      <c r="BE500" s="145">
        <f>IF(N500="základní",J500,0)</f>
        <v>0</v>
      </c>
      <c r="BF500" s="145">
        <f>IF(N500="snížená",J500,0)</f>
        <v>0</v>
      </c>
      <c r="BG500" s="145">
        <f>IF(N500="zákl. přenesená",J500,0)</f>
        <v>0</v>
      </c>
      <c r="BH500" s="145">
        <f>IF(N500="sníž. přenesená",J500,0)</f>
        <v>0</v>
      </c>
      <c r="BI500" s="145">
        <f>IF(N500="nulová",J500,0)</f>
        <v>0</v>
      </c>
      <c r="BJ500" s="18" t="s">
        <v>83</v>
      </c>
      <c r="BK500" s="145">
        <f>ROUND(I500*H500,2)</f>
        <v>0</v>
      </c>
      <c r="BL500" s="18" t="s">
        <v>375</v>
      </c>
      <c r="BM500" s="144" t="s">
        <v>1478</v>
      </c>
    </row>
    <row r="501" spans="2:65" s="1" customFormat="1" ht="11.25">
      <c r="B501" s="33"/>
      <c r="D501" s="146" t="s">
        <v>226</v>
      </c>
      <c r="F501" s="147" t="s">
        <v>1479</v>
      </c>
      <c r="I501" s="148"/>
      <c r="L501" s="33"/>
      <c r="M501" s="149"/>
      <c r="T501" s="54"/>
      <c r="AT501" s="18" t="s">
        <v>226</v>
      </c>
      <c r="AU501" s="18" t="s">
        <v>85</v>
      </c>
    </row>
    <row r="502" spans="2:65" s="1" customFormat="1" ht="11.25">
      <c r="B502" s="33"/>
      <c r="D502" s="150" t="s">
        <v>228</v>
      </c>
      <c r="F502" s="151" t="s">
        <v>1480</v>
      </c>
      <c r="I502" s="148"/>
      <c r="L502" s="33"/>
      <c r="M502" s="149"/>
      <c r="T502" s="54"/>
      <c r="AT502" s="18" t="s">
        <v>228</v>
      </c>
      <c r="AU502" s="18" t="s">
        <v>85</v>
      </c>
    </row>
    <row r="503" spans="2:65" s="12" customFormat="1" ht="11.25">
      <c r="B503" s="152"/>
      <c r="D503" s="146" t="s">
        <v>230</v>
      </c>
      <c r="E503" s="153" t="s">
        <v>19</v>
      </c>
      <c r="F503" s="154" t="s">
        <v>1481</v>
      </c>
      <c r="H503" s="153" t="s">
        <v>19</v>
      </c>
      <c r="I503" s="155"/>
      <c r="L503" s="152"/>
      <c r="M503" s="156"/>
      <c r="T503" s="157"/>
      <c r="AT503" s="153" t="s">
        <v>230</v>
      </c>
      <c r="AU503" s="153" t="s">
        <v>85</v>
      </c>
      <c r="AV503" s="12" t="s">
        <v>83</v>
      </c>
      <c r="AW503" s="12" t="s">
        <v>36</v>
      </c>
      <c r="AX503" s="12" t="s">
        <v>75</v>
      </c>
      <c r="AY503" s="153" t="s">
        <v>218</v>
      </c>
    </row>
    <row r="504" spans="2:65" s="13" customFormat="1" ht="11.25">
      <c r="B504" s="158"/>
      <c r="D504" s="146" t="s">
        <v>230</v>
      </c>
      <c r="E504" s="159" t="s">
        <v>19</v>
      </c>
      <c r="F504" s="160" t="s">
        <v>1482</v>
      </c>
      <c r="H504" s="161">
        <v>190</v>
      </c>
      <c r="I504" s="162"/>
      <c r="L504" s="158"/>
      <c r="M504" s="163"/>
      <c r="T504" s="164"/>
      <c r="AT504" s="159" t="s">
        <v>230</v>
      </c>
      <c r="AU504" s="159" t="s">
        <v>85</v>
      </c>
      <c r="AV504" s="13" t="s">
        <v>85</v>
      </c>
      <c r="AW504" s="13" t="s">
        <v>36</v>
      </c>
      <c r="AX504" s="13" t="s">
        <v>83</v>
      </c>
      <c r="AY504" s="159" t="s">
        <v>218</v>
      </c>
    </row>
    <row r="505" spans="2:65" s="1" customFormat="1" ht="16.5" customHeight="1">
      <c r="B505" s="33"/>
      <c r="C505" s="186" t="s">
        <v>1483</v>
      </c>
      <c r="D505" s="186" t="s">
        <v>638</v>
      </c>
      <c r="E505" s="187" t="s">
        <v>1484</v>
      </c>
      <c r="F505" s="188" t="s">
        <v>1485</v>
      </c>
      <c r="G505" s="189" t="s">
        <v>161</v>
      </c>
      <c r="H505" s="190">
        <v>190</v>
      </c>
      <c r="I505" s="191"/>
      <c r="J505" s="192">
        <f>ROUND(I505*H505,2)</f>
        <v>0</v>
      </c>
      <c r="K505" s="188" t="s">
        <v>19</v>
      </c>
      <c r="L505" s="193"/>
      <c r="M505" s="194" t="s">
        <v>19</v>
      </c>
      <c r="N505" s="195" t="s">
        <v>46</v>
      </c>
      <c r="P505" s="142">
        <f>O505*H505</f>
        <v>0</v>
      </c>
      <c r="Q505" s="142">
        <v>1E-3</v>
      </c>
      <c r="R505" s="142">
        <f>Q505*H505</f>
        <v>0.19</v>
      </c>
      <c r="S505" s="142">
        <v>0</v>
      </c>
      <c r="T505" s="143">
        <f>S505*H505</f>
        <v>0</v>
      </c>
      <c r="AR505" s="144" t="s">
        <v>510</v>
      </c>
      <c r="AT505" s="144" t="s">
        <v>638</v>
      </c>
      <c r="AU505" s="144" t="s">
        <v>85</v>
      </c>
      <c r="AY505" s="18" t="s">
        <v>218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8" t="s">
        <v>83</v>
      </c>
      <c r="BK505" s="145">
        <f>ROUND(I505*H505,2)</f>
        <v>0</v>
      </c>
      <c r="BL505" s="18" t="s">
        <v>375</v>
      </c>
      <c r="BM505" s="144" t="s">
        <v>1486</v>
      </c>
    </row>
    <row r="506" spans="2:65" s="1" customFormat="1" ht="11.25">
      <c r="B506" s="33"/>
      <c r="D506" s="146" t="s">
        <v>226</v>
      </c>
      <c r="F506" s="147" t="s">
        <v>1485</v>
      </c>
      <c r="I506" s="148"/>
      <c r="L506" s="33"/>
      <c r="M506" s="149"/>
      <c r="T506" s="54"/>
      <c r="AT506" s="18" t="s">
        <v>226</v>
      </c>
      <c r="AU506" s="18" t="s">
        <v>85</v>
      </c>
    </row>
    <row r="507" spans="2:65" s="13" customFormat="1" ht="11.25">
      <c r="B507" s="158"/>
      <c r="D507" s="146" t="s">
        <v>230</v>
      </c>
      <c r="E507" s="159" t="s">
        <v>19</v>
      </c>
      <c r="F507" s="160" t="s">
        <v>1482</v>
      </c>
      <c r="H507" s="161">
        <v>190</v>
      </c>
      <c r="I507" s="162"/>
      <c r="L507" s="158"/>
      <c r="M507" s="163"/>
      <c r="T507" s="164"/>
      <c r="AT507" s="159" t="s">
        <v>230</v>
      </c>
      <c r="AU507" s="159" t="s">
        <v>85</v>
      </c>
      <c r="AV507" s="13" t="s">
        <v>85</v>
      </c>
      <c r="AW507" s="13" t="s">
        <v>36</v>
      </c>
      <c r="AX507" s="13" t="s">
        <v>83</v>
      </c>
      <c r="AY507" s="159" t="s">
        <v>218</v>
      </c>
    </row>
    <row r="508" spans="2:65" s="1" customFormat="1" ht="16.5" customHeight="1">
      <c r="B508" s="33"/>
      <c r="C508" s="133" t="s">
        <v>1487</v>
      </c>
      <c r="D508" s="133" t="s">
        <v>220</v>
      </c>
      <c r="E508" s="134" t="s">
        <v>1488</v>
      </c>
      <c r="F508" s="135" t="s">
        <v>1489</v>
      </c>
      <c r="G508" s="136" t="s">
        <v>181</v>
      </c>
      <c r="H508" s="137">
        <v>1.1319999999999999</v>
      </c>
      <c r="I508" s="138"/>
      <c r="J508" s="139">
        <f>ROUND(I508*H508,2)</f>
        <v>0</v>
      </c>
      <c r="K508" s="135" t="s">
        <v>223</v>
      </c>
      <c r="L508" s="33"/>
      <c r="M508" s="140" t="s">
        <v>19</v>
      </c>
      <c r="N508" s="141" t="s">
        <v>46</v>
      </c>
      <c r="P508" s="142">
        <f>O508*H508</f>
        <v>0</v>
      </c>
      <c r="Q508" s="142">
        <v>0</v>
      </c>
      <c r="R508" s="142">
        <f>Q508*H508</f>
        <v>0</v>
      </c>
      <c r="S508" s="142">
        <v>0</v>
      </c>
      <c r="T508" s="143">
        <f>S508*H508</f>
        <v>0</v>
      </c>
      <c r="AR508" s="144" t="s">
        <v>375</v>
      </c>
      <c r="AT508" s="144" t="s">
        <v>220</v>
      </c>
      <c r="AU508" s="144" t="s">
        <v>85</v>
      </c>
      <c r="AY508" s="18" t="s">
        <v>218</v>
      </c>
      <c r="BE508" s="145">
        <f>IF(N508="základní",J508,0)</f>
        <v>0</v>
      </c>
      <c r="BF508" s="145">
        <f>IF(N508="snížená",J508,0)</f>
        <v>0</v>
      </c>
      <c r="BG508" s="145">
        <f>IF(N508="zákl. přenesená",J508,0)</f>
        <v>0</v>
      </c>
      <c r="BH508" s="145">
        <f>IF(N508="sníž. přenesená",J508,0)</f>
        <v>0</v>
      </c>
      <c r="BI508" s="145">
        <f>IF(N508="nulová",J508,0)</f>
        <v>0</v>
      </c>
      <c r="BJ508" s="18" t="s">
        <v>83</v>
      </c>
      <c r="BK508" s="145">
        <f>ROUND(I508*H508,2)</f>
        <v>0</v>
      </c>
      <c r="BL508" s="18" t="s">
        <v>375</v>
      </c>
      <c r="BM508" s="144" t="s">
        <v>1490</v>
      </c>
    </row>
    <row r="509" spans="2:65" s="1" customFormat="1" ht="19.5">
      <c r="B509" s="33"/>
      <c r="D509" s="146" t="s">
        <v>226</v>
      </c>
      <c r="F509" s="147" t="s">
        <v>1491</v>
      </c>
      <c r="I509" s="148"/>
      <c r="L509" s="33"/>
      <c r="M509" s="149"/>
      <c r="T509" s="54"/>
      <c r="AT509" s="18" t="s">
        <v>226</v>
      </c>
      <c r="AU509" s="18" t="s">
        <v>85</v>
      </c>
    </row>
    <row r="510" spans="2:65" s="1" customFormat="1" ht="11.25">
      <c r="B510" s="33"/>
      <c r="D510" s="150" t="s">
        <v>228</v>
      </c>
      <c r="F510" s="151" t="s">
        <v>1492</v>
      </c>
      <c r="I510" s="148"/>
      <c r="L510" s="33"/>
      <c r="M510" s="149"/>
      <c r="T510" s="54"/>
      <c r="AT510" s="18" t="s">
        <v>228</v>
      </c>
      <c r="AU510" s="18" t="s">
        <v>85</v>
      </c>
    </row>
    <row r="511" spans="2:65" s="11" customFormat="1" ht="25.9" customHeight="1">
      <c r="B511" s="121"/>
      <c r="D511" s="122" t="s">
        <v>74</v>
      </c>
      <c r="E511" s="123" t="s">
        <v>1493</v>
      </c>
      <c r="F511" s="123" t="s">
        <v>1494</v>
      </c>
      <c r="I511" s="124"/>
      <c r="J511" s="125">
        <f>BK511</f>
        <v>0</v>
      </c>
      <c r="L511" s="121"/>
      <c r="M511" s="126"/>
      <c r="P511" s="127">
        <f>SUM(P512:P521)</f>
        <v>0</v>
      </c>
      <c r="R511" s="127">
        <f>SUM(R512:R521)</f>
        <v>0</v>
      </c>
      <c r="T511" s="128">
        <f>SUM(T512:T521)</f>
        <v>0</v>
      </c>
      <c r="AR511" s="122" t="s">
        <v>85</v>
      </c>
      <c r="AT511" s="129" t="s">
        <v>74</v>
      </c>
      <c r="AU511" s="129" t="s">
        <v>75</v>
      </c>
      <c r="AY511" s="122" t="s">
        <v>218</v>
      </c>
      <c r="BK511" s="130">
        <f>SUM(BK512:BK521)</f>
        <v>0</v>
      </c>
    </row>
    <row r="512" spans="2:65" s="1" customFormat="1" ht="16.5" customHeight="1">
      <c r="B512" s="33"/>
      <c r="C512" s="133" t="s">
        <v>1495</v>
      </c>
      <c r="D512" s="133" t="s">
        <v>220</v>
      </c>
      <c r="E512" s="134" t="s">
        <v>1496</v>
      </c>
      <c r="F512" s="135" t="s">
        <v>1497</v>
      </c>
      <c r="G512" s="136" t="s">
        <v>157</v>
      </c>
      <c r="H512" s="137">
        <v>54</v>
      </c>
      <c r="I512" s="138"/>
      <c r="J512" s="139">
        <f>ROUND(I512*H512,2)</f>
        <v>0</v>
      </c>
      <c r="K512" s="135" t="s">
        <v>19</v>
      </c>
      <c r="L512" s="33"/>
      <c r="M512" s="140" t="s">
        <v>19</v>
      </c>
      <c r="N512" s="141" t="s">
        <v>46</v>
      </c>
      <c r="P512" s="142">
        <f>O512*H512</f>
        <v>0</v>
      </c>
      <c r="Q512" s="142">
        <v>0</v>
      </c>
      <c r="R512" s="142">
        <f>Q512*H512</f>
        <v>0</v>
      </c>
      <c r="S512" s="142">
        <v>0</v>
      </c>
      <c r="T512" s="143">
        <f>S512*H512</f>
        <v>0</v>
      </c>
      <c r="AR512" s="144" t="s">
        <v>375</v>
      </c>
      <c r="AT512" s="144" t="s">
        <v>220</v>
      </c>
      <c r="AU512" s="144" t="s">
        <v>83</v>
      </c>
      <c r="AY512" s="18" t="s">
        <v>218</v>
      </c>
      <c r="BE512" s="145">
        <f>IF(N512="základní",J512,0)</f>
        <v>0</v>
      </c>
      <c r="BF512" s="145">
        <f>IF(N512="snížená",J512,0)</f>
        <v>0</v>
      </c>
      <c r="BG512" s="145">
        <f>IF(N512="zákl. přenesená",J512,0)</f>
        <v>0</v>
      </c>
      <c r="BH512" s="145">
        <f>IF(N512="sníž. přenesená",J512,0)</f>
        <v>0</v>
      </c>
      <c r="BI512" s="145">
        <f>IF(N512="nulová",J512,0)</f>
        <v>0</v>
      </c>
      <c r="BJ512" s="18" t="s">
        <v>83</v>
      </c>
      <c r="BK512" s="145">
        <f>ROUND(I512*H512,2)</f>
        <v>0</v>
      </c>
      <c r="BL512" s="18" t="s">
        <v>375</v>
      </c>
      <c r="BM512" s="144" t="s">
        <v>1498</v>
      </c>
    </row>
    <row r="513" spans="2:65" s="1" customFormat="1" ht="11.25">
      <c r="B513" s="33"/>
      <c r="D513" s="146" t="s">
        <v>226</v>
      </c>
      <c r="F513" s="147" t="s">
        <v>1497</v>
      </c>
      <c r="I513" s="148"/>
      <c r="L513" s="33"/>
      <c r="M513" s="149"/>
      <c r="T513" s="54"/>
      <c r="AT513" s="18" t="s">
        <v>226</v>
      </c>
      <c r="AU513" s="18" t="s">
        <v>83</v>
      </c>
    </row>
    <row r="514" spans="2:65" s="12" customFormat="1" ht="11.25">
      <c r="B514" s="152"/>
      <c r="D514" s="146" t="s">
        <v>230</v>
      </c>
      <c r="E514" s="153" t="s">
        <v>19</v>
      </c>
      <c r="F514" s="154" t="s">
        <v>231</v>
      </c>
      <c r="H514" s="153" t="s">
        <v>19</v>
      </c>
      <c r="I514" s="155"/>
      <c r="L514" s="152"/>
      <c r="M514" s="156"/>
      <c r="T514" s="157"/>
      <c r="AT514" s="153" t="s">
        <v>230</v>
      </c>
      <c r="AU514" s="153" t="s">
        <v>83</v>
      </c>
      <c r="AV514" s="12" t="s">
        <v>83</v>
      </c>
      <c r="AW514" s="12" t="s">
        <v>36</v>
      </c>
      <c r="AX514" s="12" t="s">
        <v>75</v>
      </c>
      <c r="AY514" s="153" t="s">
        <v>218</v>
      </c>
    </row>
    <row r="515" spans="2:65" s="13" customFormat="1" ht="11.25">
      <c r="B515" s="158"/>
      <c r="D515" s="146" t="s">
        <v>230</v>
      </c>
      <c r="E515" s="159" t="s">
        <v>19</v>
      </c>
      <c r="F515" s="160" t="s">
        <v>1499</v>
      </c>
      <c r="H515" s="161">
        <v>54</v>
      </c>
      <c r="I515" s="162"/>
      <c r="L515" s="158"/>
      <c r="M515" s="163"/>
      <c r="T515" s="164"/>
      <c r="AT515" s="159" t="s">
        <v>230</v>
      </c>
      <c r="AU515" s="159" t="s">
        <v>83</v>
      </c>
      <c r="AV515" s="13" t="s">
        <v>85</v>
      </c>
      <c r="AW515" s="13" t="s">
        <v>36</v>
      </c>
      <c r="AX515" s="13" t="s">
        <v>83</v>
      </c>
      <c r="AY515" s="159" t="s">
        <v>218</v>
      </c>
    </row>
    <row r="516" spans="2:65" s="1" customFormat="1" ht="16.5" customHeight="1">
      <c r="B516" s="33"/>
      <c r="C516" s="133" t="s">
        <v>1500</v>
      </c>
      <c r="D516" s="133" t="s">
        <v>220</v>
      </c>
      <c r="E516" s="134" t="s">
        <v>1501</v>
      </c>
      <c r="F516" s="135" t="s">
        <v>1502</v>
      </c>
      <c r="G516" s="136" t="s">
        <v>157</v>
      </c>
      <c r="H516" s="137">
        <v>13.5</v>
      </c>
      <c r="I516" s="138"/>
      <c r="J516" s="139">
        <f>ROUND(I516*H516,2)</f>
        <v>0</v>
      </c>
      <c r="K516" s="135" t="s">
        <v>19</v>
      </c>
      <c r="L516" s="33"/>
      <c r="M516" s="140" t="s">
        <v>19</v>
      </c>
      <c r="N516" s="141" t="s">
        <v>46</v>
      </c>
      <c r="P516" s="142">
        <f>O516*H516</f>
        <v>0</v>
      </c>
      <c r="Q516" s="142">
        <v>0</v>
      </c>
      <c r="R516" s="142">
        <f>Q516*H516</f>
        <v>0</v>
      </c>
      <c r="S516" s="142">
        <v>0</v>
      </c>
      <c r="T516" s="143">
        <f>S516*H516</f>
        <v>0</v>
      </c>
      <c r="AR516" s="144" t="s">
        <v>375</v>
      </c>
      <c r="AT516" s="144" t="s">
        <v>220</v>
      </c>
      <c r="AU516" s="144" t="s">
        <v>83</v>
      </c>
      <c r="AY516" s="18" t="s">
        <v>218</v>
      </c>
      <c r="BE516" s="145">
        <f>IF(N516="základní",J516,0)</f>
        <v>0</v>
      </c>
      <c r="BF516" s="145">
        <f>IF(N516="snížená",J516,0)</f>
        <v>0</v>
      </c>
      <c r="BG516" s="145">
        <f>IF(N516="zákl. přenesená",J516,0)</f>
        <v>0</v>
      </c>
      <c r="BH516" s="145">
        <f>IF(N516="sníž. přenesená",J516,0)</f>
        <v>0</v>
      </c>
      <c r="BI516" s="145">
        <f>IF(N516="nulová",J516,0)</f>
        <v>0</v>
      </c>
      <c r="BJ516" s="18" t="s">
        <v>83</v>
      </c>
      <c r="BK516" s="145">
        <f>ROUND(I516*H516,2)</f>
        <v>0</v>
      </c>
      <c r="BL516" s="18" t="s">
        <v>375</v>
      </c>
      <c r="BM516" s="144" t="s">
        <v>1503</v>
      </c>
    </row>
    <row r="517" spans="2:65" s="1" customFormat="1" ht="11.25">
      <c r="B517" s="33"/>
      <c r="D517" s="146" t="s">
        <v>226</v>
      </c>
      <c r="F517" s="147" t="s">
        <v>1497</v>
      </c>
      <c r="I517" s="148"/>
      <c r="L517" s="33"/>
      <c r="M517" s="149"/>
      <c r="T517" s="54"/>
      <c r="AT517" s="18" t="s">
        <v>226</v>
      </c>
      <c r="AU517" s="18" t="s">
        <v>83</v>
      </c>
    </row>
    <row r="518" spans="2:65" s="12" customFormat="1" ht="11.25">
      <c r="B518" s="152"/>
      <c r="D518" s="146" t="s">
        <v>230</v>
      </c>
      <c r="E518" s="153" t="s">
        <v>19</v>
      </c>
      <c r="F518" s="154" t="s">
        <v>231</v>
      </c>
      <c r="H518" s="153" t="s">
        <v>19</v>
      </c>
      <c r="I518" s="155"/>
      <c r="L518" s="152"/>
      <c r="M518" s="156"/>
      <c r="T518" s="157"/>
      <c r="AT518" s="153" t="s">
        <v>230</v>
      </c>
      <c r="AU518" s="153" t="s">
        <v>83</v>
      </c>
      <c r="AV518" s="12" t="s">
        <v>83</v>
      </c>
      <c r="AW518" s="12" t="s">
        <v>36</v>
      </c>
      <c r="AX518" s="12" t="s">
        <v>75</v>
      </c>
      <c r="AY518" s="153" t="s">
        <v>218</v>
      </c>
    </row>
    <row r="519" spans="2:65" s="13" customFormat="1" ht="11.25">
      <c r="B519" s="158"/>
      <c r="D519" s="146" t="s">
        <v>230</v>
      </c>
      <c r="E519" s="159" t="s">
        <v>19</v>
      </c>
      <c r="F519" s="160" t="s">
        <v>1504</v>
      </c>
      <c r="H519" s="161">
        <v>13.5</v>
      </c>
      <c r="I519" s="162"/>
      <c r="L519" s="158"/>
      <c r="M519" s="163"/>
      <c r="T519" s="164"/>
      <c r="AT519" s="159" t="s">
        <v>230</v>
      </c>
      <c r="AU519" s="159" t="s">
        <v>83</v>
      </c>
      <c r="AV519" s="13" t="s">
        <v>85</v>
      </c>
      <c r="AW519" s="13" t="s">
        <v>36</v>
      </c>
      <c r="AX519" s="13" t="s">
        <v>83</v>
      </c>
      <c r="AY519" s="159" t="s">
        <v>218</v>
      </c>
    </row>
    <row r="520" spans="2:65" s="1" customFormat="1" ht="16.5" customHeight="1">
      <c r="B520" s="33"/>
      <c r="C520" s="133" t="s">
        <v>1505</v>
      </c>
      <c r="D520" s="133" t="s">
        <v>220</v>
      </c>
      <c r="E520" s="134" t="s">
        <v>1506</v>
      </c>
      <c r="F520" s="135" t="s">
        <v>1507</v>
      </c>
      <c r="G520" s="136" t="s">
        <v>426</v>
      </c>
      <c r="H520" s="137">
        <v>2</v>
      </c>
      <c r="I520" s="138"/>
      <c r="J520" s="139">
        <f>ROUND(I520*H520,2)</f>
        <v>0</v>
      </c>
      <c r="K520" s="135" t="s">
        <v>19</v>
      </c>
      <c r="L520" s="33"/>
      <c r="M520" s="140" t="s">
        <v>19</v>
      </c>
      <c r="N520" s="141" t="s">
        <v>46</v>
      </c>
      <c r="P520" s="142">
        <f>O520*H520</f>
        <v>0</v>
      </c>
      <c r="Q520" s="142">
        <v>0</v>
      </c>
      <c r="R520" s="142">
        <f>Q520*H520</f>
        <v>0</v>
      </c>
      <c r="S520" s="142">
        <v>0</v>
      </c>
      <c r="T520" s="143">
        <f>S520*H520</f>
        <v>0</v>
      </c>
      <c r="AR520" s="144" t="s">
        <v>375</v>
      </c>
      <c r="AT520" s="144" t="s">
        <v>220</v>
      </c>
      <c r="AU520" s="144" t="s">
        <v>83</v>
      </c>
      <c r="AY520" s="18" t="s">
        <v>218</v>
      </c>
      <c r="BE520" s="145">
        <f>IF(N520="základní",J520,0)</f>
        <v>0</v>
      </c>
      <c r="BF520" s="145">
        <f>IF(N520="snížená",J520,0)</f>
        <v>0</v>
      </c>
      <c r="BG520" s="145">
        <f>IF(N520="zákl. přenesená",J520,0)</f>
        <v>0</v>
      </c>
      <c r="BH520" s="145">
        <f>IF(N520="sníž. přenesená",J520,0)</f>
        <v>0</v>
      </c>
      <c r="BI520" s="145">
        <f>IF(N520="nulová",J520,0)</f>
        <v>0</v>
      </c>
      <c r="BJ520" s="18" t="s">
        <v>83</v>
      </c>
      <c r="BK520" s="145">
        <f>ROUND(I520*H520,2)</f>
        <v>0</v>
      </c>
      <c r="BL520" s="18" t="s">
        <v>375</v>
      </c>
      <c r="BM520" s="144" t="s">
        <v>1508</v>
      </c>
    </row>
    <row r="521" spans="2:65" s="1" customFormat="1" ht="97.5">
      <c r="B521" s="33"/>
      <c r="D521" s="146" t="s">
        <v>226</v>
      </c>
      <c r="F521" s="147" t="s">
        <v>1509</v>
      </c>
      <c r="I521" s="148"/>
      <c r="L521" s="33"/>
      <c r="M521" s="198"/>
      <c r="N521" s="199"/>
      <c r="O521" s="199"/>
      <c r="P521" s="199"/>
      <c r="Q521" s="199"/>
      <c r="R521" s="199"/>
      <c r="S521" s="199"/>
      <c r="T521" s="200"/>
      <c r="AT521" s="18" t="s">
        <v>226</v>
      </c>
      <c r="AU521" s="18" t="s">
        <v>83</v>
      </c>
    </row>
    <row r="522" spans="2:65" s="1" customFormat="1" ht="6.95" customHeight="1">
      <c r="B522" s="42"/>
      <c r="C522" s="43"/>
      <c r="D522" s="43"/>
      <c r="E522" s="43"/>
      <c r="F522" s="43"/>
      <c r="G522" s="43"/>
      <c r="H522" s="43"/>
      <c r="I522" s="43"/>
      <c r="J522" s="43"/>
      <c r="K522" s="43"/>
      <c r="L522" s="33"/>
    </row>
  </sheetData>
  <sheetProtection algorithmName="SHA-512" hashValue="zGF4LId08Ghu+9CcuN/TVgM3qWljiI3A9gxTT/VUXwEAHCNmm5vquUQZlO4AnlwpcwjQYdi4AyFvniWejyMNnQ==" saltValue="zS5fVHGjjNlt4hLTBHRuS7pcOrEeo3zlanv6TkbqjXoSs48J15YPcCvuQRnhfJRXsFk0yy/M4v6bzQiU+6CCag==" spinCount="100000" sheet="1" objects="1" scenarios="1" formatColumns="0" formatRows="0" autoFilter="0"/>
  <autoFilter ref="C93:K521" xr:uid="{00000000-0009-0000-0000-000006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9" r:id="rId1" xr:uid="{00000000-0004-0000-0600-000000000000}"/>
    <hyperlink ref="F130" r:id="rId2" xr:uid="{00000000-0004-0000-0600-000001000000}"/>
    <hyperlink ref="F145" r:id="rId3" xr:uid="{00000000-0004-0000-0600-000002000000}"/>
    <hyperlink ref="F155" r:id="rId4" xr:uid="{00000000-0004-0000-0600-000003000000}"/>
    <hyperlink ref="F171" r:id="rId5" xr:uid="{00000000-0004-0000-0600-000004000000}"/>
    <hyperlink ref="F183" r:id="rId6" xr:uid="{00000000-0004-0000-0600-000005000000}"/>
    <hyperlink ref="F208" r:id="rId7" xr:uid="{00000000-0004-0000-0600-000006000000}"/>
    <hyperlink ref="F233" r:id="rId8" xr:uid="{00000000-0004-0000-0600-000007000000}"/>
    <hyperlink ref="F238" r:id="rId9" xr:uid="{00000000-0004-0000-0600-000008000000}"/>
    <hyperlink ref="F243" r:id="rId10" xr:uid="{00000000-0004-0000-0600-000009000000}"/>
    <hyperlink ref="F250" r:id="rId11" xr:uid="{00000000-0004-0000-0600-00000A000000}"/>
    <hyperlink ref="F257" r:id="rId12" xr:uid="{00000000-0004-0000-0600-00000B000000}"/>
    <hyperlink ref="F266" r:id="rId13" xr:uid="{00000000-0004-0000-0600-00000C000000}"/>
    <hyperlink ref="F275" r:id="rId14" xr:uid="{00000000-0004-0000-0600-00000D000000}"/>
    <hyperlink ref="F281" r:id="rId15" xr:uid="{00000000-0004-0000-0600-00000E000000}"/>
    <hyperlink ref="F289" r:id="rId16" xr:uid="{00000000-0004-0000-0600-00000F000000}"/>
    <hyperlink ref="F294" r:id="rId17" xr:uid="{00000000-0004-0000-0600-000010000000}"/>
    <hyperlink ref="F302" r:id="rId18" xr:uid="{00000000-0004-0000-0600-000011000000}"/>
    <hyperlink ref="F315" r:id="rId19" xr:uid="{00000000-0004-0000-0600-000012000000}"/>
    <hyperlink ref="F322" r:id="rId20" xr:uid="{00000000-0004-0000-0600-000013000000}"/>
    <hyperlink ref="F328" r:id="rId21" xr:uid="{00000000-0004-0000-0600-000014000000}"/>
    <hyperlink ref="F340" r:id="rId22" xr:uid="{00000000-0004-0000-0600-000015000000}"/>
    <hyperlink ref="F347" r:id="rId23" xr:uid="{00000000-0004-0000-0600-000016000000}"/>
    <hyperlink ref="F356" r:id="rId24" xr:uid="{00000000-0004-0000-0600-000017000000}"/>
    <hyperlink ref="F377" r:id="rId25" xr:uid="{00000000-0004-0000-0600-000018000000}"/>
    <hyperlink ref="F385" r:id="rId26" xr:uid="{00000000-0004-0000-0600-000019000000}"/>
    <hyperlink ref="F392" r:id="rId27" xr:uid="{00000000-0004-0000-0600-00001A000000}"/>
    <hyperlink ref="F401" r:id="rId28" xr:uid="{00000000-0004-0000-0600-00001B000000}"/>
    <hyperlink ref="F414" r:id="rId29" xr:uid="{00000000-0004-0000-0600-00001C000000}"/>
    <hyperlink ref="F419" r:id="rId30" xr:uid="{00000000-0004-0000-0600-00001D000000}"/>
    <hyperlink ref="F424" r:id="rId31" xr:uid="{00000000-0004-0000-0600-00001E000000}"/>
    <hyperlink ref="F430" r:id="rId32" xr:uid="{00000000-0004-0000-0600-00001F000000}"/>
    <hyperlink ref="F436" r:id="rId33" xr:uid="{00000000-0004-0000-0600-000020000000}"/>
    <hyperlink ref="F446" r:id="rId34" xr:uid="{00000000-0004-0000-0600-000021000000}"/>
    <hyperlink ref="F451" r:id="rId35" xr:uid="{00000000-0004-0000-0600-000022000000}"/>
    <hyperlink ref="F463" r:id="rId36" xr:uid="{00000000-0004-0000-0600-000023000000}"/>
    <hyperlink ref="F477" r:id="rId37" xr:uid="{00000000-0004-0000-0600-000024000000}"/>
    <hyperlink ref="F481" r:id="rId38" xr:uid="{00000000-0004-0000-0600-000025000000}"/>
    <hyperlink ref="F502" r:id="rId39" xr:uid="{00000000-0004-0000-0600-000026000000}"/>
    <hyperlink ref="F510" r:id="rId40" xr:uid="{00000000-0004-0000-0600-000027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41"/>
  <headerFooter>
    <oddFooter>&amp;CStrana &amp;P z &amp;N</oddFooter>
  </headerFooter>
  <drawing r:id="rId4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7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111</v>
      </c>
      <c r="AZ2" s="91" t="s">
        <v>1510</v>
      </c>
      <c r="BA2" s="91" t="s">
        <v>1511</v>
      </c>
      <c r="BB2" s="91" t="s">
        <v>151</v>
      </c>
      <c r="BC2" s="91" t="s">
        <v>1512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1100</v>
      </c>
      <c r="BA3" s="91" t="s">
        <v>1101</v>
      </c>
      <c r="BB3" s="91" t="s">
        <v>151</v>
      </c>
      <c r="BC3" s="91" t="s">
        <v>1513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1103</v>
      </c>
      <c r="BA4" s="91" t="s">
        <v>1104</v>
      </c>
      <c r="BB4" s="91" t="s">
        <v>151</v>
      </c>
      <c r="BC4" s="91" t="s">
        <v>1514</v>
      </c>
      <c r="BD4" s="91" t="s">
        <v>85</v>
      </c>
    </row>
    <row r="5" spans="2:56" ht="6.95" customHeight="1">
      <c r="B5" s="21"/>
      <c r="L5" s="21"/>
      <c r="AZ5" s="91" t="s">
        <v>1515</v>
      </c>
      <c r="BA5" s="91" t="s">
        <v>1516</v>
      </c>
      <c r="BB5" s="91" t="s">
        <v>151</v>
      </c>
      <c r="BC5" s="91" t="s">
        <v>1517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1106</v>
      </c>
      <c r="BA6" s="91" t="s">
        <v>1107</v>
      </c>
      <c r="BB6" s="91" t="s">
        <v>147</v>
      </c>
      <c r="BC6" s="91" t="s">
        <v>1518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1519</v>
      </c>
      <c r="BA7" s="91" t="s">
        <v>1520</v>
      </c>
      <c r="BB7" s="91" t="s">
        <v>151</v>
      </c>
      <c r="BC7" s="91" t="s">
        <v>1521</v>
      </c>
      <c r="BD7" s="91" t="s">
        <v>85</v>
      </c>
    </row>
    <row r="8" spans="2:56" ht="12.75">
      <c r="B8" s="21"/>
      <c r="D8" s="28" t="s">
        <v>166</v>
      </c>
      <c r="L8" s="21"/>
      <c r="AZ8" s="91" t="s">
        <v>1522</v>
      </c>
      <c r="BA8" s="91" t="s">
        <v>1523</v>
      </c>
      <c r="BB8" s="91" t="s">
        <v>157</v>
      </c>
      <c r="BC8" s="91" t="s">
        <v>1524</v>
      </c>
      <c r="BD8" s="91" t="s">
        <v>85</v>
      </c>
    </row>
    <row r="9" spans="2:56" ht="16.5" customHeight="1">
      <c r="B9" s="21"/>
      <c r="E9" s="336" t="s">
        <v>878</v>
      </c>
      <c r="F9" s="306"/>
      <c r="G9" s="306"/>
      <c r="H9" s="306"/>
      <c r="L9" s="21"/>
      <c r="AZ9" s="91" t="s">
        <v>1118</v>
      </c>
      <c r="BA9" s="91" t="s">
        <v>1119</v>
      </c>
      <c r="BB9" s="91" t="s">
        <v>157</v>
      </c>
      <c r="BC9" s="91" t="s">
        <v>1525</v>
      </c>
      <c r="BD9" s="91" t="s">
        <v>85</v>
      </c>
    </row>
    <row r="10" spans="2:56" ht="12" customHeight="1">
      <c r="B10" s="21"/>
      <c r="D10" s="28" t="s">
        <v>879</v>
      </c>
      <c r="L10" s="21"/>
    </row>
    <row r="11" spans="2:56" s="1" customFormat="1" ht="16.5" customHeight="1">
      <c r="B11" s="33"/>
      <c r="E11" s="334" t="s">
        <v>1526</v>
      </c>
      <c r="F11" s="338"/>
      <c r="G11" s="338"/>
      <c r="H11" s="338"/>
      <c r="L11" s="33"/>
    </row>
    <row r="12" spans="2:56" s="1" customFormat="1" ht="12" customHeight="1">
      <c r="B12" s="33"/>
      <c r="D12" s="28" t="s">
        <v>1527</v>
      </c>
      <c r="L12" s="33"/>
    </row>
    <row r="13" spans="2:56" s="1" customFormat="1" ht="16.5" customHeight="1">
      <c r="B13" s="33"/>
      <c r="E13" s="299" t="s">
        <v>1528</v>
      </c>
      <c r="F13" s="338"/>
      <c r="G13" s="338"/>
      <c r="H13" s="338"/>
      <c r="L13" s="33"/>
    </row>
    <row r="14" spans="2:56" s="1" customFormat="1" ht="11.25">
      <c r="B14" s="33"/>
      <c r="L14" s="33"/>
    </row>
    <row r="15" spans="2:5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56" s="1" customFormat="1" ht="12" customHeight="1">
      <c r="B16" s="33"/>
      <c r="D16" s="28" t="s">
        <v>21</v>
      </c>
      <c r="F16" s="26" t="s">
        <v>22</v>
      </c>
      <c r="I16" s="28" t="s">
        <v>23</v>
      </c>
      <c r="J16" s="50">
        <f>'Rekapitulace stavby'!AN8</f>
        <v>45461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8" t="s">
        <v>24</v>
      </c>
      <c r="I18" s="28" t="s">
        <v>25</v>
      </c>
      <c r="J18" s="26" t="s">
        <v>26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29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30</v>
      </c>
      <c r="I21" s="28" t="s">
        <v>25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339" t="str">
        <f>'Rekapitulace stavby'!E14</f>
        <v>Vyplň údaj</v>
      </c>
      <c r="F22" s="305"/>
      <c r="G22" s="305"/>
      <c r="H22" s="305"/>
      <c r="I22" s="28" t="s">
        <v>28</v>
      </c>
      <c r="J22" s="29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32</v>
      </c>
      <c r="I24" s="28" t="s">
        <v>25</v>
      </c>
      <c r="J24" s="26" t="s">
        <v>33</v>
      </c>
      <c r="L24" s="33"/>
    </row>
    <row r="25" spans="2:12" s="1" customFormat="1" ht="18" customHeight="1">
      <c r="B25" s="33"/>
      <c r="E25" s="26" t="s">
        <v>34</v>
      </c>
      <c r="I25" s="28" t="s">
        <v>28</v>
      </c>
      <c r="J25" s="26" t="s">
        <v>35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8" t="s">
        <v>37</v>
      </c>
      <c r="I27" s="28" t="s">
        <v>25</v>
      </c>
      <c r="J27" s="26" t="s">
        <v>19</v>
      </c>
      <c r="L27" s="33"/>
    </row>
    <row r="28" spans="2:12" s="1" customFormat="1" ht="18" customHeight="1">
      <c r="B28" s="33"/>
      <c r="E28" s="26" t="s">
        <v>38</v>
      </c>
      <c r="I28" s="28" t="s">
        <v>28</v>
      </c>
      <c r="J28" s="26" t="s">
        <v>19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8" t="s">
        <v>39</v>
      </c>
      <c r="L30" s="33"/>
    </row>
    <row r="31" spans="2:12" s="7" customFormat="1" ht="16.5" customHeight="1">
      <c r="B31" s="93"/>
      <c r="E31" s="310" t="s">
        <v>19</v>
      </c>
      <c r="F31" s="310"/>
      <c r="G31" s="310"/>
      <c r="H31" s="310"/>
      <c r="L31" s="93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4" t="s">
        <v>41</v>
      </c>
      <c r="J34" s="64">
        <f>ROUND(J103,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43</v>
      </c>
      <c r="I36" s="36" t="s">
        <v>42</v>
      </c>
      <c r="J36" s="36" t="s">
        <v>44</v>
      </c>
      <c r="L36" s="33"/>
    </row>
    <row r="37" spans="2:12" s="1" customFormat="1" ht="14.45" customHeight="1">
      <c r="B37" s="33"/>
      <c r="D37" s="53" t="s">
        <v>45</v>
      </c>
      <c r="E37" s="28" t="s">
        <v>46</v>
      </c>
      <c r="F37" s="84">
        <f>ROUND((SUM(BE103:BE974)),  2)</f>
        <v>0</v>
      </c>
      <c r="I37" s="95">
        <v>0.21</v>
      </c>
      <c r="J37" s="84">
        <f>ROUND(((SUM(BE103:BE974))*I37),  2)</f>
        <v>0</v>
      </c>
      <c r="L37" s="33"/>
    </row>
    <row r="38" spans="2:12" s="1" customFormat="1" ht="14.45" customHeight="1">
      <c r="B38" s="33"/>
      <c r="E38" s="28" t="s">
        <v>47</v>
      </c>
      <c r="F38" s="84">
        <f>ROUND((SUM(BF103:BF974)),  2)</f>
        <v>0</v>
      </c>
      <c r="I38" s="95">
        <v>0.15</v>
      </c>
      <c r="J38" s="84">
        <f>ROUND(((SUM(BF103:BF974))*I38),  2)</f>
        <v>0</v>
      </c>
      <c r="L38" s="33"/>
    </row>
    <row r="39" spans="2:12" s="1" customFormat="1" ht="14.45" hidden="1" customHeight="1">
      <c r="B39" s="33"/>
      <c r="E39" s="28" t="s">
        <v>48</v>
      </c>
      <c r="F39" s="84">
        <f>ROUND((SUM(BG103:BG974)),  2)</f>
        <v>0</v>
      </c>
      <c r="I39" s="95">
        <v>0.21</v>
      </c>
      <c r="J39" s="84">
        <f>0</f>
        <v>0</v>
      </c>
      <c r="L39" s="33"/>
    </row>
    <row r="40" spans="2:12" s="1" customFormat="1" ht="14.45" hidden="1" customHeight="1">
      <c r="B40" s="33"/>
      <c r="E40" s="28" t="s">
        <v>49</v>
      </c>
      <c r="F40" s="84">
        <f>ROUND((SUM(BH103:BH974)),  2)</f>
        <v>0</v>
      </c>
      <c r="I40" s="95">
        <v>0.15</v>
      </c>
      <c r="J40" s="84">
        <f>0</f>
        <v>0</v>
      </c>
      <c r="L40" s="33"/>
    </row>
    <row r="41" spans="2:12" s="1" customFormat="1" ht="14.45" hidden="1" customHeight="1">
      <c r="B41" s="33"/>
      <c r="E41" s="28" t="s">
        <v>50</v>
      </c>
      <c r="F41" s="84">
        <f>ROUND((SUM(BI103:BI974)),  2)</f>
        <v>0</v>
      </c>
      <c r="I41" s="95">
        <v>0</v>
      </c>
      <c r="J41" s="84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6"/>
      <c r="D43" s="97" t="s">
        <v>51</v>
      </c>
      <c r="E43" s="55"/>
      <c r="F43" s="55"/>
      <c r="G43" s="98" t="s">
        <v>52</v>
      </c>
      <c r="H43" s="99" t="s">
        <v>53</v>
      </c>
      <c r="I43" s="55"/>
      <c r="J43" s="100">
        <f>SUM(J34:J41)</f>
        <v>0</v>
      </c>
      <c r="K43" s="101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2" t="s">
        <v>191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16.5" customHeight="1">
      <c r="B52" s="33"/>
      <c r="E52" s="336" t="str">
        <f>E7</f>
        <v>MVE jez Rajhrad vč. rekonstrukce jezu a rybího přechodu</v>
      </c>
      <c r="F52" s="337"/>
      <c r="G52" s="337"/>
      <c r="H52" s="337"/>
      <c r="L52" s="33"/>
    </row>
    <row r="53" spans="2:12" ht="12" customHeight="1">
      <c r="B53" s="21"/>
      <c r="C53" s="28" t="s">
        <v>166</v>
      </c>
      <c r="L53" s="21"/>
    </row>
    <row r="54" spans="2:12" ht="16.5" customHeight="1">
      <c r="B54" s="21"/>
      <c r="E54" s="336" t="s">
        <v>878</v>
      </c>
      <c r="F54" s="306"/>
      <c r="G54" s="306"/>
      <c r="H54" s="306"/>
      <c r="L54" s="21"/>
    </row>
    <row r="55" spans="2:12" ht="12" customHeight="1">
      <c r="B55" s="21"/>
      <c r="C55" s="28" t="s">
        <v>879</v>
      </c>
      <c r="L55" s="21"/>
    </row>
    <row r="56" spans="2:12" s="1" customFormat="1" ht="16.5" customHeight="1">
      <c r="B56" s="33"/>
      <c r="E56" s="334" t="s">
        <v>1526</v>
      </c>
      <c r="F56" s="338"/>
      <c r="G56" s="338"/>
      <c r="H56" s="338"/>
      <c r="L56" s="33"/>
    </row>
    <row r="57" spans="2:12" s="1" customFormat="1" ht="12" customHeight="1">
      <c r="B57" s="33"/>
      <c r="C57" s="28" t="s">
        <v>1527</v>
      </c>
      <c r="L57" s="33"/>
    </row>
    <row r="58" spans="2:12" s="1" customFormat="1" ht="16.5" customHeight="1">
      <c r="B58" s="33"/>
      <c r="E58" s="299" t="str">
        <f>E13</f>
        <v>SO 02.1 - Strojovna MVE – spodní stavba</v>
      </c>
      <c r="F58" s="338"/>
      <c r="G58" s="338"/>
      <c r="H58" s="338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 xml:space="preserve">Svratka, říční km 29,430 – jez </v>
      </c>
      <c r="I60" s="28" t="s">
        <v>23</v>
      </c>
      <c r="J60" s="50">
        <f>IF(J16="","",J16)</f>
        <v>45461</v>
      </c>
      <c r="L60" s="33"/>
    </row>
    <row r="61" spans="2:12" s="1" customFormat="1" ht="6.95" customHeight="1">
      <c r="B61" s="33"/>
      <c r="L61" s="33"/>
    </row>
    <row r="62" spans="2:12" s="1" customFormat="1" ht="15.2" customHeight="1">
      <c r="B62" s="33"/>
      <c r="C62" s="28" t="s">
        <v>24</v>
      </c>
      <c r="F62" s="26" t="str">
        <f>E19</f>
        <v>Povodí Moravy, státní podnik</v>
      </c>
      <c r="I62" s="28" t="s">
        <v>32</v>
      </c>
      <c r="J62" s="31" t="str">
        <f>E25</f>
        <v>AQUATIS a. s.</v>
      </c>
      <c r="L62" s="33"/>
    </row>
    <row r="63" spans="2:12" s="1" customFormat="1" ht="15.2" customHeight="1">
      <c r="B63" s="33"/>
      <c r="C63" s="28" t="s">
        <v>30</v>
      </c>
      <c r="F63" s="26" t="str">
        <f>IF(E22="","",E22)</f>
        <v>Vyplň údaj</v>
      </c>
      <c r="I63" s="28" t="s">
        <v>37</v>
      </c>
      <c r="J63" s="31" t="str">
        <f>E28</f>
        <v>Bc. Aneta Patková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192</v>
      </c>
      <c r="D65" s="96"/>
      <c r="E65" s="96"/>
      <c r="F65" s="96"/>
      <c r="G65" s="96"/>
      <c r="H65" s="96"/>
      <c r="I65" s="96"/>
      <c r="J65" s="103" t="s">
        <v>193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4" t="s">
        <v>73</v>
      </c>
      <c r="J67" s="64">
        <f>J103</f>
        <v>0</v>
      </c>
      <c r="L67" s="33"/>
      <c r="AU67" s="18" t="s">
        <v>194</v>
      </c>
    </row>
    <row r="68" spans="2:47" s="8" customFormat="1" ht="24.95" customHeight="1">
      <c r="B68" s="105"/>
      <c r="D68" s="106" t="s">
        <v>195</v>
      </c>
      <c r="E68" s="107"/>
      <c r="F68" s="107"/>
      <c r="G68" s="107"/>
      <c r="H68" s="107"/>
      <c r="I68" s="107"/>
      <c r="J68" s="108">
        <f>J104</f>
        <v>0</v>
      </c>
      <c r="L68" s="105"/>
    </row>
    <row r="69" spans="2:47" s="9" customFormat="1" ht="19.899999999999999" customHeight="1">
      <c r="B69" s="109"/>
      <c r="D69" s="110" t="s">
        <v>1124</v>
      </c>
      <c r="E69" s="111"/>
      <c r="F69" s="111"/>
      <c r="G69" s="111"/>
      <c r="H69" s="111"/>
      <c r="I69" s="111"/>
      <c r="J69" s="112">
        <f>J105</f>
        <v>0</v>
      </c>
      <c r="L69" s="109"/>
    </row>
    <row r="70" spans="2:47" s="9" customFormat="1" ht="19.899999999999999" customHeight="1">
      <c r="B70" s="109"/>
      <c r="D70" s="110" t="s">
        <v>1125</v>
      </c>
      <c r="E70" s="111"/>
      <c r="F70" s="111"/>
      <c r="G70" s="111"/>
      <c r="H70" s="111"/>
      <c r="I70" s="111"/>
      <c r="J70" s="112">
        <f>J404</f>
        <v>0</v>
      </c>
      <c r="L70" s="109"/>
    </row>
    <row r="71" spans="2:47" s="9" customFormat="1" ht="19.899999999999999" customHeight="1">
      <c r="B71" s="109"/>
      <c r="D71" s="110" t="s">
        <v>198</v>
      </c>
      <c r="E71" s="111"/>
      <c r="F71" s="111"/>
      <c r="G71" s="111"/>
      <c r="H71" s="111"/>
      <c r="I71" s="111"/>
      <c r="J71" s="112">
        <f>J416</f>
        <v>0</v>
      </c>
      <c r="L71" s="109"/>
    </row>
    <row r="72" spans="2:47" s="9" customFormat="1" ht="19.899999999999999" customHeight="1">
      <c r="B72" s="109"/>
      <c r="D72" s="110" t="s">
        <v>200</v>
      </c>
      <c r="E72" s="111"/>
      <c r="F72" s="111"/>
      <c r="G72" s="111"/>
      <c r="H72" s="111"/>
      <c r="I72" s="111"/>
      <c r="J72" s="112">
        <f>J567</f>
        <v>0</v>
      </c>
      <c r="L72" s="109"/>
    </row>
    <row r="73" spans="2:47" s="8" customFormat="1" ht="24.95" customHeight="1">
      <c r="B73" s="105"/>
      <c r="D73" s="106" t="s">
        <v>1127</v>
      </c>
      <c r="E73" s="107"/>
      <c r="F73" s="107"/>
      <c r="G73" s="107"/>
      <c r="H73" s="107"/>
      <c r="I73" s="107"/>
      <c r="J73" s="108">
        <f>J571</f>
        <v>0</v>
      </c>
      <c r="L73" s="105"/>
    </row>
    <row r="74" spans="2:47" s="8" customFormat="1" ht="24.95" customHeight="1">
      <c r="B74" s="105"/>
      <c r="D74" s="106" t="s">
        <v>201</v>
      </c>
      <c r="E74" s="107"/>
      <c r="F74" s="107"/>
      <c r="G74" s="107"/>
      <c r="H74" s="107"/>
      <c r="I74" s="107"/>
      <c r="J74" s="108">
        <f>J584</f>
        <v>0</v>
      </c>
      <c r="L74" s="105"/>
    </row>
    <row r="75" spans="2:47" s="9" customFormat="1" ht="19.899999999999999" customHeight="1">
      <c r="B75" s="109"/>
      <c r="D75" s="110" t="s">
        <v>1529</v>
      </c>
      <c r="E75" s="111"/>
      <c r="F75" s="111"/>
      <c r="G75" s="111"/>
      <c r="H75" s="111"/>
      <c r="I75" s="111"/>
      <c r="J75" s="112">
        <f>J585</f>
        <v>0</v>
      </c>
      <c r="L75" s="109"/>
    </row>
    <row r="76" spans="2:47" s="9" customFormat="1" ht="19.899999999999999" customHeight="1">
      <c r="B76" s="109"/>
      <c r="D76" s="110" t="s">
        <v>1530</v>
      </c>
      <c r="E76" s="111"/>
      <c r="F76" s="111"/>
      <c r="G76" s="111"/>
      <c r="H76" s="111"/>
      <c r="I76" s="111"/>
      <c r="J76" s="112">
        <f>J598</f>
        <v>0</v>
      </c>
      <c r="L76" s="109"/>
    </row>
    <row r="77" spans="2:47" s="9" customFormat="1" ht="19.899999999999999" customHeight="1">
      <c r="B77" s="109"/>
      <c r="D77" s="110" t="s">
        <v>202</v>
      </c>
      <c r="E77" s="111"/>
      <c r="F77" s="111"/>
      <c r="G77" s="111"/>
      <c r="H77" s="111"/>
      <c r="I77" s="111"/>
      <c r="J77" s="112">
        <f>J680</f>
        <v>0</v>
      </c>
      <c r="L77" s="109"/>
    </row>
    <row r="78" spans="2:47" s="9" customFormat="1" ht="19.899999999999999" customHeight="1">
      <c r="B78" s="109"/>
      <c r="D78" s="110" t="s">
        <v>1531</v>
      </c>
      <c r="E78" s="111"/>
      <c r="F78" s="111"/>
      <c r="G78" s="111"/>
      <c r="H78" s="111"/>
      <c r="I78" s="111"/>
      <c r="J78" s="112">
        <f>J928</f>
        <v>0</v>
      </c>
      <c r="L78" s="109"/>
    </row>
    <row r="79" spans="2:47" s="9" customFormat="1" ht="19.899999999999999" customHeight="1">
      <c r="B79" s="109"/>
      <c r="D79" s="110" t="s">
        <v>1532</v>
      </c>
      <c r="E79" s="111"/>
      <c r="F79" s="111"/>
      <c r="G79" s="111"/>
      <c r="H79" s="111"/>
      <c r="I79" s="111"/>
      <c r="J79" s="112">
        <f>J963</f>
        <v>0</v>
      </c>
      <c r="L79" s="109"/>
    </row>
    <row r="80" spans="2:47" s="1" customFormat="1" ht="21.75" customHeight="1">
      <c r="B80" s="33"/>
      <c r="L80" s="33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33"/>
    </row>
    <row r="85" spans="2:12" s="1" customFormat="1" ht="6.95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33"/>
    </row>
    <row r="86" spans="2:12" s="1" customFormat="1" ht="24.95" customHeight="1">
      <c r="B86" s="33"/>
      <c r="C86" s="22" t="s">
        <v>203</v>
      </c>
      <c r="L86" s="33"/>
    </row>
    <row r="87" spans="2:12" s="1" customFormat="1" ht="6.95" customHeight="1">
      <c r="B87" s="33"/>
      <c r="L87" s="33"/>
    </row>
    <row r="88" spans="2:12" s="1" customFormat="1" ht="12" customHeight="1">
      <c r="B88" s="33"/>
      <c r="C88" s="28" t="s">
        <v>16</v>
      </c>
      <c r="L88" s="33"/>
    </row>
    <row r="89" spans="2:12" s="1" customFormat="1" ht="16.5" customHeight="1">
      <c r="B89" s="33"/>
      <c r="E89" s="336" t="str">
        <f>E7</f>
        <v>MVE jez Rajhrad vč. rekonstrukce jezu a rybího přechodu</v>
      </c>
      <c r="F89" s="337"/>
      <c r="G89" s="337"/>
      <c r="H89" s="337"/>
      <c r="L89" s="33"/>
    </row>
    <row r="90" spans="2:12" ht="12" customHeight="1">
      <c r="B90" s="21"/>
      <c r="C90" s="28" t="s">
        <v>166</v>
      </c>
      <c r="L90" s="21"/>
    </row>
    <row r="91" spans="2:12" ht="16.5" customHeight="1">
      <c r="B91" s="21"/>
      <c r="E91" s="336" t="s">
        <v>878</v>
      </c>
      <c r="F91" s="306"/>
      <c r="G91" s="306"/>
      <c r="H91" s="306"/>
      <c r="L91" s="21"/>
    </row>
    <row r="92" spans="2:12" ht="12" customHeight="1">
      <c r="B92" s="21"/>
      <c r="C92" s="28" t="s">
        <v>879</v>
      </c>
      <c r="L92" s="21"/>
    </row>
    <row r="93" spans="2:12" s="1" customFormat="1" ht="16.5" customHeight="1">
      <c r="B93" s="33"/>
      <c r="E93" s="334" t="s">
        <v>1526</v>
      </c>
      <c r="F93" s="338"/>
      <c r="G93" s="338"/>
      <c r="H93" s="338"/>
      <c r="L93" s="33"/>
    </row>
    <row r="94" spans="2:12" s="1" customFormat="1" ht="12" customHeight="1">
      <c r="B94" s="33"/>
      <c r="C94" s="28" t="s">
        <v>1527</v>
      </c>
      <c r="L94" s="33"/>
    </row>
    <row r="95" spans="2:12" s="1" customFormat="1" ht="16.5" customHeight="1">
      <c r="B95" s="33"/>
      <c r="E95" s="299" t="str">
        <f>E13</f>
        <v>SO 02.1 - Strojovna MVE – spodní stavba</v>
      </c>
      <c r="F95" s="338"/>
      <c r="G95" s="338"/>
      <c r="H95" s="338"/>
      <c r="L95" s="33"/>
    </row>
    <row r="96" spans="2:12" s="1" customFormat="1" ht="6.95" customHeight="1">
      <c r="B96" s="33"/>
      <c r="L96" s="33"/>
    </row>
    <row r="97" spans="2:65" s="1" customFormat="1" ht="12" customHeight="1">
      <c r="B97" s="33"/>
      <c r="C97" s="28" t="s">
        <v>21</v>
      </c>
      <c r="F97" s="26" t="str">
        <f>F16</f>
        <v xml:space="preserve">Svratka, říční km 29,430 – jez </v>
      </c>
      <c r="I97" s="28" t="s">
        <v>23</v>
      </c>
      <c r="J97" s="50">
        <f>IF(J16="","",J16)</f>
        <v>45461</v>
      </c>
      <c r="L97" s="33"/>
    </row>
    <row r="98" spans="2:65" s="1" customFormat="1" ht="6.95" customHeight="1">
      <c r="B98" s="33"/>
      <c r="L98" s="33"/>
    </row>
    <row r="99" spans="2:65" s="1" customFormat="1" ht="15.2" customHeight="1">
      <c r="B99" s="33"/>
      <c r="C99" s="28" t="s">
        <v>24</v>
      </c>
      <c r="F99" s="26" t="str">
        <f>E19</f>
        <v>Povodí Moravy, státní podnik</v>
      </c>
      <c r="I99" s="28" t="s">
        <v>32</v>
      </c>
      <c r="J99" s="31" t="str">
        <f>E25</f>
        <v>AQUATIS a. s.</v>
      </c>
      <c r="L99" s="33"/>
    </row>
    <row r="100" spans="2:65" s="1" customFormat="1" ht="15.2" customHeight="1">
      <c r="B100" s="33"/>
      <c r="C100" s="28" t="s">
        <v>30</v>
      </c>
      <c r="F100" s="26" t="str">
        <f>IF(E22="","",E22)</f>
        <v>Vyplň údaj</v>
      </c>
      <c r="I100" s="28" t="s">
        <v>37</v>
      </c>
      <c r="J100" s="31" t="str">
        <f>E28</f>
        <v>Bc. Aneta Patková</v>
      </c>
      <c r="L100" s="33"/>
    </row>
    <row r="101" spans="2:65" s="1" customFormat="1" ht="10.35" customHeight="1">
      <c r="B101" s="33"/>
      <c r="L101" s="33"/>
    </row>
    <row r="102" spans="2:65" s="10" customFormat="1" ht="29.25" customHeight="1">
      <c r="B102" s="113"/>
      <c r="C102" s="114" t="s">
        <v>204</v>
      </c>
      <c r="D102" s="115" t="s">
        <v>60</v>
      </c>
      <c r="E102" s="115" t="s">
        <v>56</v>
      </c>
      <c r="F102" s="115" t="s">
        <v>57</v>
      </c>
      <c r="G102" s="115" t="s">
        <v>205</v>
      </c>
      <c r="H102" s="115" t="s">
        <v>206</v>
      </c>
      <c r="I102" s="115" t="s">
        <v>207</v>
      </c>
      <c r="J102" s="115" t="s">
        <v>193</v>
      </c>
      <c r="K102" s="116" t="s">
        <v>208</v>
      </c>
      <c r="L102" s="113"/>
      <c r="M102" s="57" t="s">
        <v>19</v>
      </c>
      <c r="N102" s="58" t="s">
        <v>45</v>
      </c>
      <c r="O102" s="58" t="s">
        <v>209</v>
      </c>
      <c r="P102" s="58" t="s">
        <v>210</v>
      </c>
      <c r="Q102" s="58" t="s">
        <v>211</v>
      </c>
      <c r="R102" s="58" t="s">
        <v>212</v>
      </c>
      <c r="S102" s="58" t="s">
        <v>213</v>
      </c>
      <c r="T102" s="59" t="s">
        <v>214</v>
      </c>
    </row>
    <row r="103" spans="2:65" s="1" customFormat="1" ht="22.9" customHeight="1">
      <c r="B103" s="33"/>
      <c r="C103" s="62" t="s">
        <v>215</v>
      </c>
      <c r="J103" s="117">
        <f>BK103</f>
        <v>0</v>
      </c>
      <c r="L103" s="33"/>
      <c r="M103" s="60"/>
      <c r="N103" s="51"/>
      <c r="O103" s="51"/>
      <c r="P103" s="118">
        <f>P104+P571+P584</f>
        <v>0</v>
      </c>
      <c r="Q103" s="51"/>
      <c r="R103" s="118">
        <f>R104+R571+R584</f>
        <v>199.54988784000003</v>
      </c>
      <c r="S103" s="51"/>
      <c r="T103" s="119">
        <f>T104+T571+T584</f>
        <v>7.4800000000000005E-2</v>
      </c>
      <c r="AT103" s="18" t="s">
        <v>74</v>
      </c>
      <c r="AU103" s="18" t="s">
        <v>194</v>
      </c>
      <c r="BK103" s="120">
        <f>BK104+BK571+BK584</f>
        <v>0</v>
      </c>
    </row>
    <row r="104" spans="2:65" s="11" customFormat="1" ht="25.9" customHeight="1">
      <c r="B104" s="121"/>
      <c r="D104" s="122" t="s">
        <v>74</v>
      </c>
      <c r="E104" s="123" t="s">
        <v>216</v>
      </c>
      <c r="F104" s="123" t="s">
        <v>217</v>
      </c>
      <c r="I104" s="124"/>
      <c r="J104" s="125">
        <f>BK104</f>
        <v>0</v>
      </c>
      <c r="L104" s="121"/>
      <c r="M104" s="126"/>
      <c r="P104" s="127">
        <f>P105+P404+P416+P567</f>
        <v>0</v>
      </c>
      <c r="R104" s="127">
        <f>R105+R404+R416+R567</f>
        <v>190.60969324000001</v>
      </c>
      <c r="T104" s="128">
        <f>T105+T404+T416+T567</f>
        <v>7.4800000000000005E-2</v>
      </c>
      <c r="AR104" s="122" t="s">
        <v>83</v>
      </c>
      <c r="AT104" s="129" t="s">
        <v>74</v>
      </c>
      <c r="AU104" s="129" t="s">
        <v>75</v>
      </c>
      <c r="AY104" s="122" t="s">
        <v>218</v>
      </c>
      <c r="BK104" s="130">
        <f>BK105+BK404+BK416+BK567</f>
        <v>0</v>
      </c>
    </row>
    <row r="105" spans="2:65" s="11" customFormat="1" ht="22.9" customHeight="1">
      <c r="B105" s="121"/>
      <c r="D105" s="122" t="s">
        <v>74</v>
      </c>
      <c r="E105" s="131" t="s">
        <v>110</v>
      </c>
      <c r="F105" s="131" t="s">
        <v>1128</v>
      </c>
      <c r="I105" s="124"/>
      <c r="J105" s="132">
        <f>BK105</f>
        <v>0</v>
      </c>
      <c r="L105" s="121"/>
      <c r="M105" s="126"/>
      <c r="P105" s="127">
        <f>SUM(P106:P403)</f>
        <v>0</v>
      </c>
      <c r="R105" s="127">
        <f>SUM(R106:R403)</f>
        <v>186.21245824000002</v>
      </c>
      <c r="T105" s="128">
        <f>SUM(T106:T403)</f>
        <v>0</v>
      </c>
      <c r="AR105" s="122" t="s">
        <v>83</v>
      </c>
      <c r="AT105" s="129" t="s">
        <v>74</v>
      </c>
      <c r="AU105" s="129" t="s">
        <v>83</v>
      </c>
      <c r="AY105" s="122" t="s">
        <v>218</v>
      </c>
      <c r="BK105" s="130">
        <f>SUM(BK106:BK403)</f>
        <v>0</v>
      </c>
    </row>
    <row r="106" spans="2:65" s="1" customFormat="1" ht="16.5" customHeight="1">
      <c r="B106" s="33"/>
      <c r="C106" s="133" t="s">
        <v>83</v>
      </c>
      <c r="D106" s="133" t="s">
        <v>220</v>
      </c>
      <c r="E106" s="134" t="s">
        <v>1129</v>
      </c>
      <c r="F106" s="135" t="s">
        <v>1130</v>
      </c>
      <c r="G106" s="136" t="s">
        <v>147</v>
      </c>
      <c r="H106" s="137">
        <v>36.088999999999999</v>
      </c>
      <c r="I106" s="138"/>
      <c r="J106" s="139">
        <f>ROUND(I106*H106,2)</f>
        <v>0</v>
      </c>
      <c r="K106" s="135" t="s">
        <v>223</v>
      </c>
      <c r="L106" s="33"/>
      <c r="M106" s="140" t="s">
        <v>19</v>
      </c>
      <c r="N106" s="141" t="s">
        <v>46</v>
      </c>
      <c r="P106" s="142">
        <f>O106*H106</f>
        <v>0</v>
      </c>
      <c r="Q106" s="142">
        <v>2.3010199999999998</v>
      </c>
      <c r="R106" s="142">
        <f>Q106*H106</f>
        <v>83.041510779999996</v>
      </c>
      <c r="S106" s="142">
        <v>0</v>
      </c>
      <c r="T106" s="143">
        <f>S106*H106</f>
        <v>0</v>
      </c>
      <c r="AR106" s="144" t="s">
        <v>224</v>
      </c>
      <c r="AT106" s="144" t="s">
        <v>220</v>
      </c>
      <c r="AU106" s="144" t="s">
        <v>85</v>
      </c>
      <c r="AY106" s="18" t="s">
        <v>218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8" t="s">
        <v>83</v>
      </c>
      <c r="BK106" s="145">
        <f>ROUND(I106*H106,2)</f>
        <v>0</v>
      </c>
      <c r="BL106" s="18" t="s">
        <v>224</v>
      </c>
      <c r="BM106" s="144" t="s">
        <v>1533</v>
      </c>
    </row>
    <row r="107" spans="2:65" s="1" customFormat="1" ht="11.25">
      <c r="B107" s="33"/>
      <c r="D107" s="146" t="s">
        <v>226</v>
      </c>
      <c r="F107" s="147" t="s">
        <v>1132</v>
      </c>
      <c r="I107" s="148"/>
      <c r="L107" s="33"/>
      <c r="M107" s="149"/>
      <c r="T107" s="54"/>
      <c r="AT107" s="18" t="s">
        <v>226</v>
      </c>
      <c r="AU107" s="18" t="s">
        <v>85</v>
      </c>
    </row>
    <row r="108" spans="2:65" s="1" customFormat="1" ht="11.25">
      <c r="B108" s="33"/>
      <c r="D108" s="150" t="s">
        <v>228</v>
      </c>
      <c r="F108" s="151" t="s">
        <v>1133</v>
      </c>
      <c r="I108" s="148"/>
      <c r="L108" s="33"/>
      <c r="M108" s="149"/>
      <c r="T108" s="54"/>
      <c r="AT108" s="18" t="s">
        <v>228</v>
      </c>
      <c r="AU108" s="18" t="s">
        <v>85</v>
      </c>
    </row>
    <row r="109" spans="2:65" s="12" customFormat="1" ht="11.25">
      <c r="B109" s="152"/>
      <c r="D109" s="146" t="s">
        <v>230</v>
      </c>
      <c r="E109" s="153" t="s">
        <v>19</v>
      </c>
      <c r="F109" s="154" t="s">
        <v>1134</v>
      </c>
      <c r="H109" s="153" t="s">
        <v>19</v>
      </c>
      <c r="I109" s="155"/>
      <c r="L109" s="152"/>
      <c r="M109" s="156"/>
      <c r="T109" s="157"/>
      <c r="AT109" s="153" t="s">
        <v>230</v>
      </c>
      <c r="AU109" s="153" t="s">
        <v>85</v>
      </c>
      <c r="AV109" s="12" t="s">
        <v>83</v>
      </c>
      <c r="AW109" s="12" t="s">
        <v>36</v>
      </c>
      <c r="AX109" s="12" t="s">
        <v>75</v>
      </c>
      <c r="AY109" s="153" t="s">
        <v>218</v>
      </c>
    </row>
    <row r="110" spans="2:65" s="12" customFormat="1" ht="11.25">
      <c r="B110" s="152"/>
      <c r="D110" s="146" t="s">
        <v>230</v>
      </c>
      <c r="E110" s="153" t="s">
        <v>19</v>
      </c>
      <c r="F110" s="154" t="s">
        <v>1534</v>
      </c>
      <c r="H110" s="153" t="s">
        <v>19</v>
      </c>
      <c r="I110" s="155"/>
      <c r="L110" s="152"/>
      <c r="M110" s="156"/>
      <c r="T110" s="157"/>
      <c r="AT110" s="153" t="s">
        <v>230</v>
      </c>
      <c r="AU110" s="153" t="s">
        <v>85</v>
      </c>
      <c r="AV110" s="12" t="s">
        <v>83</v>
      </c>
      <c r="AW110" s="12" t="s">
        <v>36</v>
      </c>
      <c r="AX110" s="12" t="s">
        <v>75</v>
      </c>
      <c r="AY110" s="153" t="s">
        <v>218</v>
      </c>
    </row>
    <row r="111" spans="2:65" s="13" customFormat="1" ht="11.25">
      <c r="B111" s="158"/>
      <c r="D111" s="146" t="s">
        <v>230</v>
      </c>
      <c r="E111" s="159" t="s">
        <v>19</v>
      </c>
      <c r="F111" s="160" t="s">
        <v>1535</v>
      </c>
      <c r="H111" s="161">
        <v>6.5549999999999997</v>
      </c>
      <c r="I111" s="162"/>
      <c r="L111" s="158"/>
      <c r="M111" s="163"/>
      <c r="T111" s="164"/>
      <c r="AT111" s="159" t="s">
        <v>230</v>
      </c>
      <c r="AU111" s="159" t="s">
        <v>85</v>
      </c>
      <c r="AV111" s="13" t="s">
        <v>85</v>
      </c>
      <c r="AW111" s="13" t="s">
        <v>36</v>
      </c>
      <c r="AX111" s="13" t="s">
        <v>75</v>
      </c>
      <c r="AY111" s="159" t="s">
        <v>218</v>
      </c>
    </row>
    <row r="112" spans="2:65" s="13" customFormat="1" ht="11.25">
      <c r="B112" s="158"/>
      <c r="D112" s="146" t="s">
        <v>230</v>
      </c>
      <c r="E112" s="159" t="s">
        <v>19</v>
      </c>
      <c r="F112" s="160" t="s">
        <v>1536</v>
      </c>
      <c r="H112" s="161">
        <v>21.204000000000001</v>
      </c>
      <c r="I112" s="162"/>
      <c r="L112" s="158"/>
      <c r="M112" s="163"/>
      <c r="T112" s="164"/>
      <c r="AT112" s="159" t="s">
        <v>230</v>
      </c>
      <c r="AU112" s="159" t="s">
        <v>85</v>
      </c>
      <c r="AV112" s="13" t="s">
        <v>85</v>
      </c>
      <c r="AW112" s="13" t="s">
        <v>36</v>
      </c>
      <c r="AX112" s="13" t="s">
        <v>75</v>
      </c>
      <c r="AY112" s="159" t="s">
        <v>218</v>
      </c>
    </row>
    <row r="113" spans="2:65" s="13" customFormat="1" ht="11.25">
      <c r="B113" s="158"/>
      <c r="D113" s="146" t="s">
        <v>230</v>
      </c>
      <c r="E113" s="159" t="s">
        <v>19</v>
      </c>
      <c r="F113" s="160" t="s">
        <v>1537</v>
      </c>
      <c r="H113" s="161">
        <v>8.33</v>
      </c>
      <c r="I113" s="162"/>
      <c r="L113" s="158"/>
      <c r="M113" s="163"/>
      <c r="T113" s="164"/>
      <c r="AT113" s="159" t="s">
        <v>230</v>
      </c>
      <c r="AU113" s="159" t="s">
        <v>85</v>
      </c>
      <c r="AV113" s="13" t="s">
        <v>85</v>
      </c>
      <c r="AW113" s="13" t="s">
        <v>36</v>
      </c>
      <c r="AX113" s="13" t="s">
        <v>75</v>
      </c>
      <c r="AY113" s="159" t="s">
        <v>218</v>
      </c>
    </row>
    <row r="114" spans="2:65" s="14" customFormat="1" ht="11.25">
      <c r="B114" s="165"/>
      <c r="D114" s="146" t="s">
        <v>230</v>
      </c>
      <c r="E114" s="166" t="s">
        <v>19</v>
      </c>
      <c r="F114" s="167" t="s">
        <v>235</v>
      </c>
      <c r="H114" s="168">
        <v>36.088999999999999</v>
      </c>
      <c r="I114" s="169"/>
      <c r="L114" s="165"/>
      <c r="M114" s="170"/>
      <c r="T114" s="171"/>
      <c r="AT114" s="166" t="s">
        <v>230</v>
      </c>
      <c r="AU114" s="166" t="s">
        <v>85</v>
      </c>
      <c r="AV114" s="14" t="s">
        <v>224</v>
      </c>
      <c r="AW114" s="14" t="s">
        <v>36</v>
      </c>
      <c r="AX114" s="14" t="s">
        <v>83</v>
      </c>
      <c r="AY114" s="166" t="s">
        <v>218</v>
      </c>
    </row>
    <row r="115" spans="2:65" s="1" customFormat="1" ht="16.5" customHeight="1">
      <c r="B115" s="33"/>
      <c r="C115" s="133" t="s">
        <v>85</v>
      </c>
      <c r="D115" s="133" t="s">
        <v>220</v>
      </c>
      <c r="E115" s="134" t="s">
        <v>1139</v>
      </c>
      <c r="F115" s="135" t="s">
        <v>1140</v>
      </c>
      <c r="G115" s="136" t="s">
        <v>147</v>
      </c>
      <c r="H115" s="137">
        <v>540.94000000000005</v>
      </c>
      <c r="I115" s="138"/>
      <c r="J115" s="139">
        <f>ROUND(I115*H115,2)</f>
        <v>0</v>
      </c>
      <c r="K115" s="135" t="s">
        <v>19</v>
      </c>
      <c r="L115" s="33"/>
      <c r="M115" s="140" t="s">
        <v>19</v>
      </c>
      <c r="N115" s="141" t="s">
        <v>46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224</v>
      </c>
      <c r="AT115" s="144" t="s">
        <v>220</v>
      </c>
      <c r="AU115" s="144" t="s">
        <v>85</v>
      </c>
      <c r="AY115" s="18" t="s">
        <v>218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8" t="s">
        <v>83</v>
      </c>
      <c r="BK115" s="145">
        <f>ROUND(I115*H115,2)</f>
        <v>0</v>
      </c>
      <c r="BL115" s="18" t="s">
        <v>224</v>
      </c>
      <c r="BM115" s="144" t="s">
        <v>1538</v>
      </c>
    </row>
    <row r="116" spans="2:65" s="1" customFormat="1" ht="29.25">
      <c r="B116" s="33"/>
      <c r="D116" s="146" t="s">
        <v>226</v>
      </c>
      <c r="F116" s="147" t="s">
        <v>1142</v>
      </c>
      <c r="I116" s="148"/>
      <c r="L116" s="33"/>
      <c r="M116" s="149"/>
      <c r="T116" s="54"/>
      <c r="AT116" s="18" t="s">
        <v>226</v>
      </c>
      <c r="AU116" s="18" t="s">
        <v>85</v>
      </c>
    </row>
    <row r="117" spans="2:65" s="12" customFormat="1" ht="11.25">
      <c r="B117" s="152"/>
      <c r="D117" s="146" t="s">
        <v>230</v>
      </c>
      <c r="E117" s="153" t="s">
        <v>19</v>
      </c>
      <c r="F117" s="154" t="s">
        <v>1134</v>
      </c>
      <c r="H117" s="153" t="s">
        <v>19</v>
      </c>
      <c r="I117" s="155"/>
      <c r="L117" s="152"/>
      <c r="M117" s="156"/>
      <c r="T117" s="157"/>
      <c r="AT117" s="153" t="s">
        <v>230</v>
      </c>
      <c r="AU117" s="153" t="s">
        <v>85</v>
      </c>
      <c r="AV117" s="12" t="s">
        <v>83</v>
      </c>
      <c r="AW117" s="12" t="s">
        <v>36</v>
      </c>
      <c r="AX117" s="12" t="s">
        <v>75</v>
      </c>
      <c r="AY117" s="153" t="s">
        <v>218</v>
      </c>
    </row>
    <row r="118" spans="2:65" s="13" customFormat="1" ht="11.25">
      <c r="B118" s="158"/>
      <c r="D118" s="146" t="s">
        <v>230</v>
      </c>
      <c r="E118" s="159" t="s">
        <v>19</v>
      </c>
      <c r="F118" s="160" t="s">
        <v>1539</v>
      </c>
      <c r="H118" s="161">
        <v>45.57</v>
      </c>
      <c r="I118" s="162"/>
      <c r="L118" s="158"/>
      <c r="M118" s="163"/>
      <c r="T118" s="164"/>
      <c r="AT118" s="159" t="s">
        <v>230</v>
      </c>
      <c r="AU118" s="159" t="s">
        <v>85</v>
      </c>
      <c r="AV118" s="13" t="s">
        <v>85</v>
      </c>
      <c r="AW118" s="13" t="s">
        <v>36</v>
      </c>
      <c r="AX118" s="13" t="s">
        <v>75</v>
      </c>
      <c r="AY118" s="159" t="s">
        <v>218</v>
      </c>
    </row>
    <row r="119" spans="2:65" s="13" customFormat="1" ht="11.25">
      <c r="B119" s="158"/>
      <c r="D119" s="146" t="s">
        <v>230</v>
      </c>
      <c r="E119" s="159" t="s">
        <v>19</v>
      </c>
      <c r="F119" s="160" t="s">
        <v>1540</v>
      </c>
      <c r="H119" s="161">
        <v>12.63</v>
      </c>
      <c r="I119" s="162"/>
      <c r="L119" s="158"/>
      <c r="M119" s="163"/>
      <c r="T119" s="164"/>
      <c r="AT119" s="159" t="s">
        <v>230</v>
      </c>
      <c r="AU119" s="159" t="s">
        <v>85</v>
      </c>
      <c r="AV119" s="13" t="s">
        <v>85</v>
      </c>
      <c r="AW119" s="13" t="s">
        <v>36</v>
      </c>
      <c r="AX119" s="13" t="s">
        <v>75</v>
      </c>
      <c r="AY119" s="159" t="s">
        <v>218</v>
      </c>
    </row>
    <row r="120" spans="2:65" s="13" customFormat="1" ht="11.25">
      <c r="B120" s="158"/>
      <c r="D120" s="146" t="s">
        <v>230</v>
      </c>
      <c r="E120" s="159" t="s">
        <v>19</v>
      </c>
      <c r="F120" s="160" t="s">
        <v>1541</v>
      </c>
      <c r="H120" s="161">
        <v>0.75</v>
      </c>
      <c r="I120" s="162"/>
      <c r="L120" s="158"/>
      <c r="M120" s="163"/>
      <c r="T120" s="164"/>
      <c r="AT120" s="159" t="s">
        <v>230</v>
      </c>
      <c r="AU120" s="159" t="s">
        <v>85</v>
      </c>
      <c r="AV120" s="13" t="s">
        <v>85</v>
      </c>
      <c r="AW120" s="13" t="s">
        <v>36</v>
      </c>
      <c r="AX120" s="13" t="s">
        <v>75</v>
      </c>
      <c r="AY120" s="159" t="s">
        <v>218</v>
      </c>
    </row>
    <row r="121" spans="2:65" s="13" customFormat="1" ht="11.25">
      <c r="B121" s="158"/>
      <c r="D121" s="146" t="s">
        <v>230</v>
      </c>
      <c r="E121" s="159" t="s">
        <v>19</v>
      </c>
      <c r="F121" s="160" t="s">
        <v>1542</v>
      </c>
      <c r="H121" s="161">
        <v>41.55</v>
      </c>
      <c r="I121" s="162"/>
      <c r="L121" s="158"/>
      <c r="M121" s="163"/>
      <c r="T121" s="164"/>
      <c r="AT121" s="159" t="s">
        <v>230</v>
      </c>
      <c r="AU121" s="159" t="s">
        <v>85</v>
      </c>
      <c r="AV121" s="13" t="s">
        <v>85</v>
      </c>
      <c r="AW121" s="13" t="s">
        <v>36</v>
      </c>
      <c r="AX121" s="13" t="s">
        <v>75</v>
      </c>
      <c r="AY121" s="159" t="s">
        <v>218</v>
      </c>
    </row>
    <row r="122" spans="2:65" s="13" customFormat="1" ht="11.25">
      <c r="B122" s="158"/>
      <c r="D122" s="146" t="s">
        <v>230</v>
      </c>
      <c r="E122" s="159" t="s">
        <v>19</v>
      </c>
      <c r="F122" s="160" t="s">
        <v>1543</v>
      </c>
      <c r="H122" s="161">
        <v>43.83</v>
      </c>
      <c r="I122" s="162"/>
      <c r="L122" s="158"/>
      <c r="M122" s="163"/>
      <c r="T122" s="164"/>
      <c r="AT122" s="159" t="s">
        <v>230</v>
      </c>
      <c r="AU122" s="159" t="s">
        <v>85</v>
      </c>
      <c r="AV122" s="13" t="s">
        <v>85</v>
      </c>
      <c r="AW122" s="13" t="s">
        <v>36</v>
      </c>
      <c r="AX122" s="13" t="s">
        <v>75</v>
      </c>
      <c r="AY122" s="159" t="s">
        <v>218</v>
      </c>
    </row>
    <row r="123" spans="2:65" s="13" customFormat="1" ht="11.25">
      <c r="B123" s="158"/>
      <c r="D123" s="146" t="s">
        <v>230</v>
      </c>
      <c r="E123" s="159" t="s">
        <v>19</v>
      </c>
      <c r="F123" s="160" t="s">
        <v>1544</v>
      </c>
      <c r="H123" s="161">
        <v>2.06</v>
      </c>
      <c r="I123" s="162"/>
      <c r="L123" s="158"/>
      <c r="M123" s="163"/>
      <c r="T123" s="164"/>
      <c r="AT123" s="159" t="s">
        <v>230</v>
      </c>
      <c r="AU123" s="159" t="s">
        <v>85</v>
      </c>
      <c r="AV123" s="13" t="s">
        <v>85</v>
      </c>
      <c r="AW123" s="13" t="s">
        <v>36</v>
      </c>
      <c r="AX123" s="13" t="s">
        <v>75</v>
      </c>
      <c r="AY123" s="159" t="s">
        <v>218</v>
      </c>
    </row>
    <row r="124" spans="2:65" s="13" customFormat="1" ht="11.25">
      <c r="B124" s="158"/>
      <c r="D124" s="146" t="s">
        <v>230</v>
      </c>
      <c r="E124" s="159" t="s">
        <v>19</v>
      </c>
      <c r="F124" s="160" t="s">
        <v>1545</v>
      </c>
      <c r="H124" s="161">
        <v>26.44</v>
      </c>
      <c r="I124" s="162"/>
      <c r="L124" s="158"/>
      <c r="M124" s="163"/>
      <c r="T124" s="164"/>
      <c r="AT124" s="159" t="s">
        <v>230</v>
      </c>
      <c r="AU124" s="159" t="s">
        <v>85</v>
      </c>
      <c r="AV124" s="13" t="s">
        <v>85</v>
      </c>
      <c r="AW124" s="13" t="s">
        <v>36</v>
      </c>
      <c r="AX124" s="13" t="s">
        <v>75</v>
      </c>
      <c r="AY124" s="159" t="s">
        <v>218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1546</v>
      </c>
      <c r="H125" s="161">
        <v>43.6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75</v>
      </c>
      <c r="AY125" s="159" t="s">
        <v>218</v>
      </c>
    </row>
    <row r="126" spans="2:65" s="13" customFormat="1" ht="11.25">
      <c r="B126" s="158"/>
      <c r="D126" s="146" t="s">
        <v>230</v>
      </c>
      <c r="E126" s="159" t="s">
        <v>19</v>
      </c>
      <c r="F126" s="160" t="s">
        <v>1547</v>
      </c>
      <c r="H126" s="161">
        <v>54.35</v>
      </c>
      <c r="I126" s="162"/>
      <c r="L126" s="158"/>
      <c r="M126" s="163"/>
      <c r="T126" s="164"/>
      <c r="AT126" s="159" t="s">
        <v>230</v>
      </c>
      <c r="AU126" s="159" t="s">
        <v>85</v>
      </c>
      <c r="AV126" s="13" t="s">
        <v>85</v>
      </c>
      <c r="AW126" s="13" t="s">
        <v>36</v>
      </c>
      <c r="AX126" s="13" t="s">
        <v>75</v>
      </c>
      <c r="AY126" s="159" t="s">
        <v>218</v>
      </c>
    </row>
    <row r="127" spans="2:65" s="13" customFormat="1" ht="11.25">
      <c r="B127" s="158"/>
      <c r="D127" s="146" t="s">
        <v>230</v>
      </c>
      <c r="E127" s="159" t="s">
        <v>19</v>
      </c>
      <c r="F127" s="160" t="s">
        <v>1548</v>
      </c>
      <c r="H127" s="161">
        <v>3.57</v>
      </c>
      <c r="I127" s="162"/>
      <c r="L127" s="158"/>
      <c r="M127" s="163"/>
      <c r="T127" s="164"/>
      <c r="AT127" s="159" t="s">
        <v>230</v>
      </c>
      <c r="AU127" s="159" t="s">
        <v>85</v>
      </c>
      <c r="AV127" s="13" t="s">
        <v>85</v>
      </c>
      <c r="AW127" s="13" t="s">
        <v>36</v>
      </c>
      <c r="AX127" s="13" t="s">
        <v>75</v>
      </c>
      <c r="AY127" s="159" t="s">
        <v>218</v>
      </c>
    </row>
    <row r="128" spans="2:65" s="13" customFormat="1" ht="11.25">
      <c r="B128" s="158"/>
      <c r="D128" s="146" t="s">
        <v>230</v>
      </c>
      <c r="E128" s="159" t="s">
        <v>19</v>
      </c>
      <c r="F128" s="160" t="s">
        <v>1549</v>
      </c>
      <c r="H128" s="161">
        <v>10.96</v>
      </c>
      <c r="I128" s="162"/>
      <c r="L128" s="158"/>
      <c r="M128" s="163"/>
      <c r="T128" s="164"/>
      <c r="AT128" s="159" t="s">
        <v>230</v>
      </c>
      <c r="AU128" s="159" t="s">
        <v>85</v>
      </c>
      <c r="AV128" s="13" t="s">
        <v>85</v>
      </c>
      <c r="AW128" s="13" t="s">
        <v>36</v>
      </c>
      <c r="AX128" s="13" t="s">
        <v>75</v>
      </c>
      <c r="AY128" s="159" t="s">
        <v>218</v>
      </c>
    </row>
    <row r="129" spans="2:51" s="13" customFormat="1" ht="11.25">
      <c r="B129" s="158"/>
      <c r="D129" s="146" t="s">
        <v>230</v>
      </c>
      <c r="E129" s="159" t="s">
        <v>19</v>
      </c>
      <c r="F129" s="160" t="s">
        <v>1550</v>
      </c>
      <c r="H129" s="161">
        <v>13.42</v>
      </c>
      <c r="I129" s="162"/>
      <c r="L129" s="158"/>
      <c r="M129" s="163"/>
      <c r="T129" s="164"/>
      <c r="AT129" s="159" t="s">
        <v>230</v>
      </c>
      <c r="AU129" s="159" t="s">
        <v>85</v>
      </c>
      <c r="AV129" s="13" t="s">
        <v>85</v>
      </c>
      <c r="AW129" s="13" t="s">
        <v>36</v>
      </c>
      <c r="AX129" s="13" t="s">
        <v>75</v>
      </c>
      <c r="AY129" s="159" t="s">
        <v>218</v>
      </c>
    </row>
    <row r="130" spans="2:51" s="13" customFormat="1" ht="11.25">
      <c r="B130" s="158"/>
      <c r="D130" s="146" t="s">
        <v>230</v>
      </c>
      <c r="E130" s="159" t="s">
        <v>19</v>
      </c>
      <c r="F130" s="160" t="s">
        <v>1551</v>
      </c>
      <c r="H130" s="161">
        <v>4.3099999999999996</v>
      </c>
      <c r="I130" s="162"/>
      <c r="L130" s="158"/>
      <c r="M130" s="163"/>
      <c r="T130" s="164"/>
      <c r="AT130" s="159" t="s">
        <v>230</v>
      </c>
      <c r="AU130" s="159" t="s">
        <v>85</v>
      </c>
      <c r="AV130" s="13" t="s">
        <v>85</v>
      </c>
      <c r="AW130" s="13" t="s">
        <v>36</v>
      </c>
      <c r="AX130" s="13" t="s">
        <v>75</v>
      </c>
      <c r="AY130" s="159" t="s">
        <v>218</v>
      </c>
    </row>
    <row r="131" spans="2:51" s="13" customFormat="1" ht="11.25">
      <c r="B131" s="158"/>
      <c r="D131" s="146" t="s">
        <v>230</v>
      </c>
      <c r="E131" s="159" t="s">
        <v>19</v>
      </c>
      <c r="F131" s="160" t="s">
        <v>1552</v>
      </c>
      <c r="H131" s="161">
        <v>6.76</v>
      </c>
      <c r="I131" s="162"/>
      <c r="L131" s="158"/>
      <c r="M131" s="163"/>
      <c r="T131" s="164"/>
      <c r="AT131" s="159" t="s">
        <v>230</v>
      </c>
      <c r="AU131" s="159" t="s">
        <v>85</v>
      </c>
      <c r="AV131" s="13" t="s">
        <v>85</v>
      </c>
      <c r="AW131" s="13" t="s">
        <v>36</v>
      </c>
      <c r="AX131" s="13" t="s">
        <v>75</v>
      </c>
      <c r="AY131" s="159" t="s">
        <v>218</v>
      </c>
    </row>
    <row r="132" spans="2:51" s="13" customFormat="1" ht="11.25">
      <c r="B132" s="158"/>
      <c r="D132" s="146" t="s">
        <v>230</v>
      </c>
      <c r="E132" s="159" t="s">
        <v>19</v>
      </c>
      <c r="F132" s="160" t="s">
        <v>1553</v>
      </c>
      <c r="H132" s="161">
        <v>6.01</v>
      </c>
      <c r="I132" s="162"/>
      <c r="L132" s="158"/>
      <c r="M132" s="163"/>
      <c r="T132" s="164"/>
      <c r="AT132" s="159" t="s">
        <v>230</v>
      </c>
      <c r="AU132" s="159" t="s">
        <v>85</v>
      </c>
      <c r="AV132" s="13" t="s">
        <v>85</v>
      </c>
      <c r="AW132" s="13" t="s">
        <v>36</v>
      </c>
      <c r="AX132" s="13" t="s">
        <v>75</v>
      </c>
      <c r="AY132" s="159" t="s">
        <v>218</v>
      </c>
    </row>
    <row r="133" spans="2:51" s="13" customFormat="1" ht="11.25">
      <c r="B133" s="158"/>
      <c r="D133" s="146" t="s">
        <v>230</v>
      </c>
      <c r="E133" s="159" t="s">
        <v>19</v>
      </c>
      <c r="F133" s="160" t="s">
        <v>1554</v>
      </c>
      <c r="H133" s="161">
        <v>5.64</v>
      </c>
      <c r="I133" s="162"/>
      <c r="L133" s="158"/>
      <c r="M133" s="163"/>
      <c r="T133" s="164"/>
      <c r="AT133" s="159" t="s">
        <v>230</v>
      </c>
      <c r="AU133" s="159" t="s">
        <v>85</v>
      </c>
      <c r="AV133" s="13" t="s">
        <v>85</v>
      </c>
      <c r="AW133" s="13" t="s">
        <v>36</v>
      </c>
      <c r="AX133" s="13" t="s">
        <v>75</v>
      </c>
      <c r="AY133" s="159" t="s">
        <v>218</v>
      </c>
    </row>
    <row r="134" spans="2:51" s="13" customFormat="1" ht="11.25">
      <c r="B134" s="158"/>
      <c r="D134" s="146" t="s">
        <v>230</v>
      </c>
      <c r="E134" s="159" t="s">
        <v>19</v>
      </c>
      <c r="F134" s="160" t="s">
        <v>1555</v>
      </c>
      <c r="H134" s="161">
        <v>11.68</v>
      </c>
      <c r="I134" s="162"/>
      <c r="L134" s="158"/>
      <c r="M134" s="163"/>
      <c r="T134" s="164"/>
      <c r="AT134" s="159" t="s">
        <v>230</v>
      </c>
      <c r="AU134" s="159" t="s">
        <v>85</v>
      </c>
      <c r="AV134" s="13" t="s">
        <v>85</v>
      </c>
      <c r="AW134" s="13" t="s">
        <v>36</v>
      </c>
      <c r="AX134" s="13" t="s">
        <v>75</v>
      </c>
      <c r="AY134" s="159" t="s">
        <v>218</v>
      </c>
    </row>
    <row r="135" spans="2:51" s="13" customFormat="1" ht="11.25">
      <c r="B135" s="158"/>
      <c r="D135" s="146" t="s">
        <v>230</v>
      </c>
      <c r="E135" s="159" t="s">
        <v>19</v>
      </c>
      <c r="F135" s="160" t="s">
        <v>1556</v>
      </c>
      <c r="H135" s="161">
        <v>6.05</v>
      </c>
      <c r="I135" s="162"/>
      <c r="L135" s="158"/>
      <c r="M135" s="163"/>
      <c r="T135" s="164"/>
      <c r="AT135" s="159" t="s">
        <v>230</v>
      </c>
      <c r="AU135" s="159" t="s">
        <v>85</v>
      </c>
      <c r="AV135" s="13" t="s">
        <v>85</v>
      </c>
      <c r="AW135" s="13" t="s">
        <v>36</v>
      </c>
      <c r="AX135" s="13" t="s">
        <v>75</v>
      </c>
      <c r="AY135" s="159" t="s">
        <v>218</v>
      </c>
    </row>
    <row r="136" spans="2:51" s="13" customFormat="1" ht="11.25">
      <c r="B136" s="158"/>
      <c r="D136" s="146" t="s">
        <v>230</v>
      </c>
      <c r="E136" s="159" t="s">
        <v>19</v>
      </c>
      <c r="F136" s="160" t="s">
        <v>1557</v>
      </c>
      <c r="H136" s="161">
        <v>13.12</v>
      </c>
      <c r="I136" s="162"/>
      <c r="L136" s="158"/>
      <c r="M136" s="163"/>
      <c r="T136" s="164"/>
      <c r="AT136" s="159" t="s">
        <v>230</v>
      </c>
      <c r="AU136" s="159" t="s">
        <v>85</v>
      </c>
      <c r="AV136" s="13" t="s">
        <v>85</v>
      </c>
      <c r="AW136" s="13" t="s">
        <v>36</v>
      </c>
      <c r="AX136" s="13" t="s">
        <v>75</v>
      </c>
      <c r="AY136" s="159" t="s">
        <v>218</v>
      </c>
    </row>
    <row r="137" spans="2:51" s="13" customFormat="1" ht="11.25">
      <c r="B137" s="158"/>
      <c r="D137" s="146" t="s">
        <v>230</v>
      </c>
      <c r="E137" s="159" t="s">
        <v>19</v>
      </c>
      <c r="F137" s="160" t="s">
        <v>1558</v>
      </c>
      <c r="H137" s="161">
        <v>2.02</v>
      </c>
      <c r="I137" s="162"/>
      <c r="L137" s="158"/>
      <c r="M137" s="163"/>
      <c r="T137" s="164"/>
      <c r="AT137" s="159" t="s">
        <v>230</v>
      </c>
      <c r="AU137" s="159" t="s">
        <v>85</v>
      </c>
      <c r="AV137" s="13" t="s">
        <v>85</v>
      </c>
      <c r="AW137" s="13" t="s">
        <v>36</v>
      </c>
      <c r="AX137" s="13" t="s">
        <v>75</v>
      </c>
      <c r="AY137" s="159" t="s">
        <v>218</v>
      </c>
    </row>
    <row r="138" spans="2:51" s="13" customFormat="1" ht="11.25">
      <c r="B138" s="158"/>
      <c r="D138" s="146" t="s">
        <v>230</v>
      </c>
      <c r="E138" s="159" t="s">
        <v>19</v>
      </c>
      <c r="F138" s="160" t="s">
        <v>1559</v>
      </c>
      <c r="H138" s="161">
        <v>2.48</v>
      </c>
      <c r="I138" s="162"/>
      <c r="L138" s="158"/>
      <c r="M138" s="163"/>
      <c r="T138" s="164"/>
      <c r="AT138" s="159" t="s">
        <v>230</v>
      </c>
      <c r="AU138" s="159" t="s">
        <v>85</v>
      </c>
      <c r="AV138" s="13" t="s">
        <v>85</v>
      </c>
      <c r="AW138" s="13" t="s">
        <v>36</v>
      </c>
      <c r="AX138" s="13" t="s">
        <v>75</v>
      </c>
      <c r="AY138" s="159" t="s">
        <v>218</v>
      </c>
    </row>
    <row r="139" spans="2:51" s="13" customFormat="1" ht="11.25">
      <c r="B139" s="158"/>
      <c r="D139" s="146" t="s">
        <v>230</v>
      </c>
      <c r="E139" s="159" t="s">
        <v>19</v>
      </c>
      <c r="F139" s="160" t="s">
        <v>1559</v>
      </c>
      <c r="H139" s="161">
        <v>2.48</v>
      </c>
      <c r="I139" s="162"/>
      <c r="L139" s="158"/>
      <c r="M139" s="163"/>
      <c r="T139" s="164"/>
      <c r="AT139" s="159" t="s">
        <v>230</v>
      </c>
      <c r="AU139" s="159" t="s">
        <v>85</v>
      </c>
      <c r="AV139" s="13" t="s">
        <v>85</v>
      </c>
      <c r="AW139" s="13" t="s">
        <v>36</v>
      </c>
      <c r="AX139" s="13" t="s">
        <v>75</v>
      </c>
      <c r="AY139" s="159" t="s">
        <v>218</v>
      </c>
    </row>
    <row r="140" spans="2:51" s="13" customFormat="1" ht="11.25">
      <c r="B140" s="158"/>
      <c r="D140" s="146" t="s">
        <v>230</v>
      </c>
      <c r="E140" s="159" t="s">
        <v>19</v>
      </c>
      <c r="F140" s="160" t="s">
        <v>1560</v>
      </c>
      <c r="H140" s="161">
        <v>15.42</v>
      </c>
      <c r="I140" s="162"/>
      <c r="L140" s="158"/>
      <c r="M140" s="163"/>
      <c r="T140" s="164"/>
      <c r="AT140" s="159" t="s">
        <v>230</v>
      </c>
      <c r="AU140" s="159" t="s">
        <v>85</v>
      </c>
      <c r="AV140" s="13" t="s">
        <v>85</v>
      </c>
      <c r="AW140" s="13" t="s">
        <v>36</v>
      </c>
      <c r="AX140" s="13" t="s">
        <v>75</v>
      </c>
      <c r="AY140" s="159" t="s">
        <v>218</v>
      </c>
    </row>
    <row r="141" spans="2:51" s="13" customFormat="1" ht="11.25">
      <c r="B141" s="158"/>
      <c r="D141" s="146" t="s">
        <v>230</v>
      </c>
      <c r="E141" s="159" t="s">
        <v>19</v>
      </c>
      <c r="F141" s="160" t="s">
        <v>1561</v>
      </c>
      <c r="H141" s="161">
        <v>11.11</v>
      </c>
      <c r="I141" s="162"/>
      <c r="L141" s="158"/>
      <c r="M141" s="163"/>
      <c r="T141" s="164"/>
      <c r="AT141" s="159" t="s">
        <v>230</v>
      </c>
      <c r="AU141" s="159" t="s">
        <v>85</v>
      </c>
      <c r="AV141" s="13" t="s">
        <v>85</v>
      </c>
      <c r="AW141" s="13" t="s">
        <v>36</v>
      </c>
      <c r="AX141" s="13" t="s">
        <v>75</v>
      </c>
      <c r="AY141" s="159" t="s">
        <v>218</v>
      </c>
    </row>
    <row r="142" spans="2:51" s="13" customFormat="1" ht="11.25">
      <c r="B142" s="158"/>
      <c r="D142" s="146" t="s">
        <v>230</v>
      </c>
      <c r="E142" s="159" t="s">
        <v>19</v>
      </c>
      <c r="F142" s="160" t="s">
        <v>1562</v>
      </c>
      <c r="H142" s="161">
        <v>5.63</v>
      </c>
      <c r="I142" s="162"/>
      <c r="L142" s="158"/>
      <c r="M142" s="163"/>
      <c r="T142" s="164"/>
      <c r="AT142" s="159" t="s">
        <v>230</v>
      </c>
      <c r="AU142" s="159" t="s">
        <v>85</v>
      </c>
      <c r="AV142" s="13" t="s">
        <v>85</v>
      </c>
      <c r="AW142" s="13" t="s">
        <v>36</v>
      </c>
      <c r="AX142" s="13" t="s">
        <v>75</v>
      </c>
      <c r="AY142" s="159" t="s">
        <v>218</v>
      </c>
    </row>
    <row r="143" spans="2:51" s="13" customFormat="1" ht="11.25">
      <c r="B143" s="158"/>
      <c r="D143" s="146" t="s">
        <v>230</v>
      </c>
      <c r="E143" s="159" t="s">
        <v>19</v>
      </c>
      <c r="F143" s="160" t="s">
        <v>1563</v>
      </c>
      <c r="H143" s="161">
        <v>10.06</v>
      </c>
      <c r="I143" s="162"/>
      <c r="L143" s="158"/>
      <c r="M143" s="163"/>
      <c r="T143" s="164"/>
      <c r="AT143" s="159" t="s">
        <v>230</v>
      </c>
      <c r="AU143" s="159" t="s">
        <v>85</v>
      </c>
      <c r="AV143" s="13" t="s">
        <v>85</v>
      </c>
      <c r="AW143" s="13" t="s">
        <v>36</v>
      </c>
      <c r="AX143" s="13" t="s">
        <v>75</v>
      </c>
      <c r="AY143" s="159" t="s">
        <v>218</v>
      </c>
    </row>
    <row r="144" spans="2:51" s="13" customFormat="1" ht="11.25">
      <c r="B144" s="158"/>
      <c r="D144" s="146" t="s">
        <v>230</v>
      </c>
      <c r="E144" s="159" t="s">
        <v>19</v>
      </c>
      <c r="F144" s="160" t="s">
        <v>1564</v>
      </c>
      <c r="H144" s="161">
        <v>6.3</v>
      </c>
      <c r="I144" s="162"/>
      <c r="L144" s="158"/>
      <c r="M144" s="163"/>
      <c r="T144" s="164"/>
      <c r="AT144" s="159" t="s">
        <v>230</v>
      </c>
      <c r="AU144" s="159" t="s">
        <v>85</v>
      </c>
      <c r="AV144" s="13" t="s">
        <v>85</v>
      </c>
      <c r="AW144" s="13" t="s">
        <v>36</v>
      </c>
      <c r="AX144" s="13" t="s">
        <v>75</v>
      </c>
      <c r="AY144" s="159" t="s">
        <v>218</v>
      </c>
    </row>
    <row r="145" spans="2:65" s="13" customFormat="1" ht="11.25">
      <c r="B145" s="158"/>
      <c r="D145" s="146" t="s">
        <v>230</v>
      </c>
      <c r="E145" s="159" t="s">
        <v>19</v>
      </c>
      <c r="F145" s="160" t="s">
        <v>1565</v>
      </c>
      <c r="H145" s="161">
        <v>22.68</v>
      </c>
      <c r="I145" s="162"/>
      <c r="L145" s="158"/>
      <c r="M145" s="163"/>
      <c r="T145" s="164"/>
      <c r="AT145" s="159" t="s">
        <v>230</v>
      </c>
      <c r="AU145" s="159" t="s">
        <v>85</v>
      </c>
      <c r="AV145" s="13" t="s">
        <v>85</v>
      </c>
      <c r="AW145" s="13" t="s">
        <v>36</v>
      </c>
      <c r="AX145" s="13" t="s">
        <v>75</v>
      </c>
      <c r="AY145" s="159" t="s">
        <v>218</v>
      </c>
    </row>
    <row r="146" spans="2:65" s="13" customFormat="1" ht="11.25">
      <c r="B146" s="158"/>
      <c r="D146" s="146" t="s">
        <v>230</v>
      </c>
      <c r="E146" s="159" t="s">
        <v>19</v>
      </c>
      <c r="F146" s="160" t="s">
        <v>1566</v>
      </c>
      <c r="H146" s="161">
        <v>1.37</v>
      </c>
      <c r="I146" s="162"/>
      <c r="L146" s="158"/>
      <c r="M146" s="163"/>
      <c r="T146" s="164"/>
      <c r="AT146" s="159" t="s">
        <v>230</v>
      </c>
      <c r="AU146" s="159" t="s">
        <v>85</v>
      </c>
      <c r="AV146" s="13" t="s">
        <v>85</v>
      </c>
      <c r="AW146" s="13" t="s">
        <v>36</v>
      </c>
      <c r="AX146" s="13" t="s">
        <v>75</v>
      </c>
      <c r="AY146" s="159" t="s">
        <v>218</v>
      </c>
    </row>
    <row r="147" spans="2:65" s="13" customFormat="1" ht="11.25">
      <c r="B147" s="158"/>
      <c r="D147" s="146" t="s">
        <v>230</v>
      </c>
      <c r="E147" s="159" t="s">
        <v>19</v>
      </c>
      <c r="F147" s="160" t="s">
        <v>1567</v>
      </c>
      <c r="H147" s="161">
        <v>3.06</v>
      </c>
      <c r="I147" s="162"/>
      <c r="L147" s="158"/>
      <c r="M147" s="163"/>
      <c r="T147" s="164"/>
      <c r="AT147" s="159" t="s">
        <v>230</v>
      </c>
      <c r="AU147" s="159" t="s">
        <v>85</v>
      </c>
      <c r="AV147" s="13" t="s">
        <v>85</v>
      </c>
      <c r="AW147" s="13" t="s">
        <v>36</v>
      </c>
      <c r="AX147" s="13" t="s">
        <v>75</v>
      </c>
      <c r="AY147" s="159" t="s">
        <v>218</v>
      </c>
    </row>
    <row r="148" spans="2:65" s="13" customFormat="1" ht="11.25">
      <c r="B148" s="158"/>
      <c r="D148" s="146" t="s">
        <v>230</v>
      </c>
      <c r="E148" s="159" t="s">
        <v>19</v>
      </c>
      <c r="F148" s="160" t="s">
        <v>1568</v>
      </c>
      <c r="H148" s="161">
        <v>8.89</v>
      </c>
      <c r="I148" s="162"/>
      <c r="L148" s="158"/>
      <c r="M148" s="163"/>
      <c r="T148" s="164"/>
      <c r="AT148" s="159" t="s">
        <v>230</v>
      </c>
      <c r="AU148" s="159" t="s">
        <v>85</v>
      </c>
      <c r="AV148" s="13" t="s">
        <v>85</v>
      </c>
      <c r="AW148" s="13" t="s">
        <v>36</v>
      </c>
      <c r="AX148" s="13" t="s">
        <v>75</v>
      </c>
      <c r="AY148" s="159" t="s">
        <v>218</v>
      </c>
    </row>
    <row r="149" spans="2:65" s="13" customFormat="1" ht="11.25">
      <c r="B149" s="158"/>
      <c r="D149" s="146" t="s">
        <v>230</v>
      </c>
      <c r="E149" s="159" t="s">
        <v>19</v>
      </c>
      <c r="F149" s="160" t="s">
        <v>1569</v>
      </c>
      <c r="H149" s="161">
        <v>3.63</v>
      </c>
      <c r="I149" s="162"/>
      <c r="L149" s="158"/>
      <c r="M149" s="163"/>
      <c r="T149" s="164"/>
      <c r="AT149" s="159" t="s">
        <v>230</v>
      </c>
      <c r="AU149" s="159" t="s">
        <v>85</v>
      </c>
      <c r="AV149" s="13" t="s">
        <v>85</v>
      </c>
      <c r="AW149" s="13" t="s">
        <v>36</v>
      </c>
      <c r="AX149" s="13" t="s">
        <v>75</v>
      </c>
      <c r="AY149" s="159" t="s">
        <v>218</v>
      </c>
    </row>
    <row r="150" spans="2:65" s="13" customFormat="1" ht="11.25">
      <c r="B150" s="158"/>
      <c r="D150" s="146" t="s">
        <v>230</v>
      </c>
      <c r="E150" s="159" t="s">
        <v>19</v>
      </c>
      <c r="F150" s="160" t="s">
        <v>1570</v>
      </c>
      <c r="H150" s="161">
        <v>9.23</v>
      </c>
      <c r="I150" s="162"/>
      <c r="L150" s="158"/>
      <c r="M150" s="163"/>
      <c r="T150" s="164"/>
      <c r="AT150" s="159" t="s">
        <v>230</v>
      </c>
      <c r="AU150" s="159" t="s">
        <v>85</v>
      </c>
      <c r="AV150" s="13" t="s">
        <v>85</v>
      </c>
      <c r="AW150" s="13" t="s">
        <v>36</v>
      </c>
      <c r="AX150" s="13" t="s">
        <v>75</v>
      </c>
      <c r="AY150" s="159" t="s">
        <v>218</v>
      </c>
    </row>
    <row r="151" spans="2:65" s="13" customFormat="1" ht="11.25">
      <c r="B151" s="158"/>
      <c r="D151" s="146" t="s">
        <v>230</v>
      </c>
      <c r="E151" s="159" t="s">
        <v>19</v>
      </c>
      <c r="F151" s="160" t="s">
        <v>1571</v>
      </c>
      <c r="H151" s="161">
        <v>14.8</v>
      </c>
      <c r="I151" s="162"/>
      <c r="L151" s="158"/>
      <c r="M151" s="163"/>
      <c r="T151" s="164"/>
      <c r="AT151" s="159" t="s">
        <v>230</v>
      </c>
      <c r="AU151" s="159" t="s">
        <v>85</v>
      </c>
      <c r="AV151" s="13" t="s">
        <v>85</v>
      </c>
      <c r="AW151" s="13" t="s">
        <v>36</v>
      </c>
      <c r="AX151" s="13" t="s">
        <v>75</v>
      </c>
      <c r="AY151" s="159" t="s">
        <v>218</v>
      </c>
    </row>
    <row r="152" spans="2:65" s="13" customFormat="1" ht="11.25">
      <c r="B152" s="158"/>
      <c r="D152" s="146" t="s">
        <v>230</v>
      </c>
      <c r="E152" s="159" t="s">
        <v>19</v>
      </c>
      <c r="F152" s="160" t="s">
        <v>1572</v>
      </c>
      <c r="H152" s="161">
        <v>18.350000000000001</v>
      </c>
      <c r="I152" s="162"/>
      <c r="L152" s="158"/>
      <c r="M152" s="163"/>
      <c r="T152" s="164"/>
      <c r="AT152" s="159" t="s">
        <v>230</v>
      </c>
      <c r="AU152" s="159" t="s">
        <v>85</v>
      </c>
      <c r="AV152" s="13" t="s">
        <v>85</v>
      </c>
      <c r="AW152" s="13" t="s">
        <v>36</v>
      </c>
      <c r="AX152" s="13" t="s">
        <v>75</v>
      </c>
      <c r="AY152" s="159" t="s">
        <v>218</v>
      </c>
    </row>
    <row r="153" spans="2:65" s="13" customFormat="1" ht="11.25">
      <c r="B153" s="158"/>
      <c r="D153" s="146" t="s">
        <v>230</v>
      </c>
      <c r="E153" s="159" t="s">
        <v>19</v>
      </c>
      <c r="F153" s="160" t="s">
        <v>1573</v>
      </c>
      <c r="H153" s="161">
        <v>21.97</v>
      </c>
      <c r="I153" s="162"/>
      <c r="L153" s="158"/>
      <c r="M153" s="163"/>
      <c r="T153" s="164"/>
      <c r="AT153" s="159" t="s">
        <v>230</v>
      </c>
      <c r="AU153" s="159" t="s">
        <v>85</v>
      </c>
      <c r="AV153" s="13" t="s">
        <v>85</v>
      </c>
      <c r="AW153" s="13" t="s">
        <v>36</v>
      </c>
      <c r="AX153" s="13" t="s">
        <v>75</v>
      </c>
      <c r="AY153" s="159" t="s">
        <v>218</v>
      </c>
    </row>
    <row r="154" spans="2:65" s="13" customFormat="1" ht="11.25">
      <c r="B154" s="158"/>
      <c r="D154" s="146" t="s">
        <v>230</v>
      </c>
      <c r="E154" s="159" t="s">
        <v>19</v>
      </c>
      <c r="F154" s="160" t="s">
        <v>1574</v>
      </c>
      <c r="H154" s="161">
        <v>7.1</v>
      </c>
      <c r="I154" s="162"/>
      <c r="L154" s="158"/>
      <c r="M154" s="163"/>
      <c r="T154" s="164"/>
      <c r="AT154" s="159" t="s">
        <v>230</v>
      </c>
      <c r="AU154" s="159" t="s">
        <v>85</v>
      </c>
      <c r="AV154" s="13" t="s">
        <v>85</v>
      </c>
      <c r="AW154" s="13" t="s">
        <v>36</v>
      </c>
      <c r="AX154" s="13" t="s">
        <v>75</v>
      </c>
      <c r="AY154" s="159" t="s">
        <v>218</v>
      </c>
    </row>
    <row r="155" spans="2:65" s="13" customFormat="1" ht="11.25">
      <c r="B155" s="158"/>
      <c r="D155" s="146" t="s">
        <v>230</v>
      </c>
      <c r="E155" s="159" t="s">
        <v>19</v>
      </c>
      <c r="F155" s="160" t="s">
        <v>1575</v>
      </c>
      <c r="H155" s="161">
        <v>16.88</v>
      </c>
      <c r="I155" s="162"/>
      <c r="L155" s="158"/>
      <c r="M155" s="163"/>
      <c r="T155" s="164"/>
      <c r="AT155" s="159" t="s">
        <v>230</v>
      </c>
      <c r="AU155" s="159" t="s">
        <v>85</v>
      </c>
      <c r="AV155" s="13" t="s">
        <v>85</v>
      </c>
      <c r="AW155" s="13" t="s">
        <v>36</v>
      </c>
      <c r="AX155" s="13" t="s">
        <v>75</v>
      </c>
      <c r="AY155" s="159" t="s">
        <v>218</v>
      </c>
    </row>
    <row r="156" spans="2:65" s="13" customFormat="1" ht="11.25">
      <c r="B156" s="158"/>
      <c r="D156" s="146" t="s">
        <v>230</v>
      </c>
      <c r="E156" s="159" t="s">
        <v>19</v>
      </c>
      <c r="F156" s="160" t="s">
        <v>1576</v>
      </c>
      <c r="H156" s="161">
        <v>5.18</v>
      </c>
      <c r="I156" s="162"/>
      <c r="L156" s="158"/>
      <c r="M156" s="163"/>
      <c r="T156" s="164"/>
      <c r="AT156" s="159" t="s">
        <v>230</v>
      </c>
      <c r="AU156" s="159" t="s">
        <v>85</v>
      </c>
      <c r="AV156" s="13" t="s">
        <v>85</v>
      </c>
      <c r="AW156" s="13" t="s">
        <v>36</v>
      </c>
      <c r="AX156" s="13" t="s">
        <v>75</v>
      </c>
      <c r="AY156" s="159" t="s">
        <v>218</v>
      </c>
    </row>
    <row r="157" spans="2:65" s="14" customFormat="1" ht="11.25">
      <c r="B157" s="165"/>
      <c r="D157" s="146" t="s">
        <v>230</v>
      </c>
      <c r="E157" s="166" t="s">
        <v>1106</v>
      </c>
      <c r="F157" s="167" t="s">
        <v>235</v>
      </c>
      <c r="H157" s="168">
        <v>540.94000000000005</v>
      </c>
      <c r="I157" s="169"/>
      <c r="L157" s="165"/>
      <c r="M157" s="170"/>
      <c r="T157" s="171"/>
      <c r="AT157" s="166" t="s">
        <v>230</v>
      </c>
      <c r="AU157" s="166" t="s">
        <v>85</v>
      </c>
      <c r="AV157" s="14" t="s">
        <v>224</v>
      </c>
      <c r="AW157" s="14" t="s">
        <v>36</v>
      </c>
      <c r="AX157" s="14" t="s">
        <v>83</v>
      </c>
      <c r="AY157" s="166" t="s">
        <v>218</v>
      </c>
    </row>
    <row r="158" spans="2:65" s="1" customFormat="1" ht="21.75" customHeight="1">
      <c r="B158" s="33"/>
      <c r="C158" s="133" t="s">
        <v>110</v>
      </c>
      <c r="D158" s="133" t="s">
        <v>220</v>
      </c>
      <c r="E158" s="134" t="s">
        <v>1577</v>
      </c>
      <c r="F158" s="135" t="s">
        <v>1578</v>
      </c>
      <c r="G158" s="136" t="s">
        <v>147</v>
      </c>
      <c r="H158" s="137">
        <v>12.96</v>
      </c>
      <c r="I158" s="138"/>
      <c r="J158" s="139">
        <f>ROUND(I158*H158,2)</f>
        <v>0</v>
      </c>
      <c r="K158" s="135" t="s">
        <v>19</v>
      </c>
      <c r="L158" s="33"/>
      <c r="M158" s="140" t="s">
        <v>19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224</v>
      </c>
      <c r="AT158" s="144" t="s">
        <v>220</v>
      </c>
      <c r="AU158" s="144" t="s">
        <v>85</v>
      </c>
      <c r="AY158" s="18" t="s">
        <v>218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8" t="s">
        <v>83</v>
      </c>
      <c r="BK158" s="145">
        <f>ROUND(I158*H158,2)</f>
        <v>0</v>
      </c>
      <c r="BL158" s="18" t="s">
        <v>224</v>
      </c>
      <c r="BM158" s="144" t="s">
        <v>1579</v>
      </c>
    </row>
    <row r="159" spans="2:65" s="1" customFormat="1" ht="11.25">
      <c r="B159" s="33"/>
      <c r="D159" s="146" t="s">
        <v>226</v>
      </c>
      <c r="F159" s="147" t="s">
        <v>1580</v>
      </c>
      <c r="I159" s="148"/>
      <c r="L159" s="33"/>
      <c r="M159" s="149"/>
      <c r="T159" s="54"/>
      <c r="AT159" s="18" t="s">
        <v>226</v>
      </c>
      <c r="AU159" s="18" t="s">
        <v>85</v>
      </c>
    </row>
    <row r="160" spans="2:65" s="12" customFormat="1" ht="11.25">
      <c r="B160" s="152"/>
      <c r="D160" s="146" t="s">
        <v>230</v>
      </c>
      <c r="E160" s="153" t="s">
        <v>19</v>
      </c>
      <c r="F160" s="154" t="s">
        <v>1134</v>
      </c>
      <c r="H160" s="153" t="s">
        <v>19</v>
      </c>
      <c r="I160" s="155"/>
      <c r="L160" s="152"/>
      <c r="M160" s="156"/>
      <c r="T160" s="157"/>
      <c r="AT160" s="153" t="s">
        <v>230</v>
      </c>
      <c r="AU160" s="153" t="s">
        <v>85</v>
      </c>
      <c r="AV160" s="12" t="s">
        <v>83</v>
      </c>
      <c r="AW160" s="12" t="s">
        <v>36</v>
      </c>
      <c r="AX160" s="12" t="s">
        <v>75</v>
      </c>
      <c r="AY160" s="153" t="s">
        <v>218</v>
      </c>
    </row>
    <row r="161" spans="2:51" s="13" customFormat="1" ht="11.25">
      <c r="B161" s="158"/>
      <c r="D161" s="146" t="s">
        <v>230</v>
      </c>
      <c r="E161" s="159" t="s">
        <v>19</v>
      </c>
      <c r="F161" s="160" t="s">
        <v>1581</v>
      </c>
      <c r="H161" s="161">
        <v>0.38</v>
      </c>
      <c r="I161" s="162"/>
      <c r="L161" s="158"/>
      <c r="M161" s="163"/>
      <c r="T161" s="164"/>
      <c r="AT161" s="159" t="s">
        <v>230</v>
      </c>
      <c r="AU161" s="159" t="s">
        <v>85</v>
      </c>
      <c r="AV161" s="13" t="s">
        <v>85</v>
      </c>
      <c r="AW161" s="13" t="s">
        <v>36</v>
      </c>
      <c r="AX161" s="13" t="s">
        <v>75</v>
      </c>
      <c r="AY161" s="159" t="s">
        <v>218</v>
      </c>
    </row>
    <row r="162" spans="2:51" s="13" customFormat="1" ht="11.25">
      <c r="B162" s="158"/>
      <c r="D162" s="146" t="s">
        <v>230</v>
      </c>
      <c r="E162" s="159" t="s">
        <v>19</v>
      </c>
      <c r="F162" s="160" t="s">
        <v>1582</v>
      </c>
      <c r="H162" s="161">
        <v>0.68</v>
      </c>
      <c r="I162" s="162"/>
      <c r="L162" s="158"/>
      <c r="M162" s="163"/>
      <c r="T162" s="164"/>
      <c r="AT162" s="159" t="s">
        <v>230</v>
      </c>
      <c r="AU162" s="159" t="s">
        <v>85</v>
      </c>
      <c r="AV162" s="13" t="s">
        <v>85</v>
      </c>
      <c r="AW162" s="13" t="s">
        <v>36</v>
      </c>
      <c r="AX162" s="13" t="s">
        <v>75</v>
      </c>
      <c r="AY162" s="159" t="s">
        <v>218</v>
      </c>
    </row>
    <row r="163" spans="2:51" s="13" customFormat="1" ht="11.25">
      <c r="B163" s="158"/>
      <c r="D163" s="146" t="s">
        <v>230</v>
      </c>
      <c r="E163" s="159" t="s">
        <v>19</v>
      </c>
      <c r="F163" s="160" t="s">
        <v>1583</v>
      </c>
      <c r="H163" s="161">
        <v>0.05</v>
      </c>
      <c r="I163" s="162"/>
      <c r="L163" s="158"/>
      <c r="M163" s="163"/>
      <c r="T163" s="164"/>
      <c r="AT163" s="159" t="s">
        <v>230</v>
      </c>
      <c r="AU163" s="159" t="s">
        <v>85</v>
      </c>
      <c r="AV163" s="13" t="s">
        <v>85</v>
      </c>
      <c r="AW163" s="13" t="s">
        <v>36</v>
      </c>
      <c r="AX163" s="13" t="s">
        <v>75</v>
      </c>
      <c r="AY163" s="159" t="s">
        <v>218</v>
      </c>
    </row>
    <row r="164" spans="2:51" s="13" customFormat="1" ht="11.25">
      <c r="B164" s="158"/>
      <c r="D164" s="146" t="s">
        <v>230</v>
      </c>
      <c r="E164" s="159" t="s">
        <v>19</v>
      </c>
      <c r="F164" s="160" t="s">
        <v>1584</v>
      </c>
      <c r="H164" s="161">
        <v>0.18</v>
      </c>
      <c r="I164" s="162"/>
      <c r="L164" s="158"/>
      <c r="M164" s="163"/>
      <c r="T164" s="164"/>
      <c r="AT164" s="159" t="s">
        <v>230</v>
      </c>
      <c r="AU164" s="159" t="s">
        <v>85</v>
      </c>
      <c r="AV164" s="13" t="s">
        <v>85</v>
      </c>
      <c r="AW164" s="13" t="s">
        <v>36</v>
      </c>
      <c r="AX164" s="13" t="s">
        <v>75</v>
      </c>
      <c r="AY164" s="159" t="s">
        <v>218</v>
      </c>
    </row>
    <row r="165" spans="2:51" s="13" customFormat="1" ht="11.25">
      <c r="B165" s="158"/>
      <c r="D165" s="146" t="s">
        <v>230</v>
      </c>
      <c r="E165" s="159" t="s">
        <v>19</v>
      </c>
      <c r="F165" s="160" t="s">
        <v>1585</v>
      </c>
      <c r="H165" s="161">
        <v>5.31</v>
      </c>
      <c r="I165" s="162"/>
      <c r="L165" s="158"/>
      <c r="M165" s="163"/>
      <c r="T165" s="164"/>
      <c r="AT165" s="159" t="s">
        <v>230</v>
      </c>
      <c r="AU165" s="159" t="s">
        <v>85</v>
      </c>
      <c r="AV165" s="13" t="s">
        <v>85</v>
      </c>
      <c r="AW165" s="13" t="s">
        <v>36</v>
      </c>
      <c r="AX165" s="13" t="s">
        <v>75</v>
      </c>
      <c r="AY165" s="159" t="s">
        <v>218</v>
      </c>
    </row>
    <row r="166" spans="2:51" s="13" customFormat="1" ht="11.25">
      <c r="B166" s="158"/>
      <c r="D166" s="146" t="s">
        <v>230</v>
      </c>
      <c r="E166" s="159" t="s">
        <v>19</v>
      </c>
      <c r="F166" s="160" t="s">
        <v>1586</v>
      </c>
      <c r="H166" s="161">
        <v>0.54</v>
      </c>
      <c r="I166" s="162"/>
      <c r="L166" s="158"/>
      <c r="M166" s="163"/>
      <c r="T166" s="164"/>
      <c r="AT166" s="159" t="s">
        <v>230</v>
      </c>
      <c r="AU166" s="159" t="s">
        <v>85</v>
      </c>
      <c r="AV166" s="13" t="s">
        <v>85</v>
      </c>
      <c r="AW166" s="13" t="s">
        <v>36</v>
      </c>
      <c r="AX166" s="13" t="s">
        <v>75</v>
      </c>
      <c r="AY166" s="159" t="s">
        <v>218</v>
      </c>
    </row>
    <row r="167" spans="2:51" s="13" customFormat="1" ht="11.25">
      <c r="B167" s="158"/>
      <c r="D167" s="146" t="s">
        <v>230</v>
      </c>
      <c r="E167" s="159" t="s">
        <v>19</v>
      </c>
      <c r="F167" s="160" t="s">
        <v>1587</v>
      </c>
      <c r="H167" s="161">
        <v>0.12</v>
      </c>
      <c r="I167" s="162"/>
      <c r="L167" s="158"/>
      <c r="M167" s="163"/>
      <c r="T167" s="164"/>
      <c r="AT167" s="159" t="s">
        <v>230</v>
      </c>
      <c r="AU167" s="159" t="s">
        <v>85</v>
      </c>
      <c r="AV167" s="13" t="s">
        <v>85</v>
      </c>
      <c r="AW167" s="13" t="s">
        <v>36</v>
      </c>
      <c r="AX167" s="13" t="s">
        <v>75</v>
      </c>
      <c r="AY167" s="159" t="s">
        <v>218</v>
      </c>
    </row>
    <row r="168" spans="2:51" s="13" customFormat="1" ht="11.25">
      <c r="B168" s="158"/>
      <c r="D168" s="146" t="s">
        <v>230</v>
      </c>
      <c r="E168" s="159" t="s">
        <v>19</v>
      </c>
      <c r="F168" s="160" t="s">
        <v>1586</v>
      </c>
      <c r="H168" s="161">
        <v>0.54</v>
      </c>
      <c r="I168" s="162"/>
      <c r="L168" s="158"/>
      <c r="M168" s="163"/>
      <c r="T168" s="164"/>
      <c r="AT168" s="159" t="s">
        <v>230</v>
      </c>
      <c r="AU168" s="159" t="s">
        <v>85</v>
      </c>
      <c r="AV168" s="13" t="s">
        <v>85</v>
      </c>
      <c r="AW168" s="13" t="s">
        <v>36</v>
      </c>
      <c r="AX168" s="13" t="s">
        <v>75</v>
      </c>
      <c r="AY168" s="159" t="s">
        <v>218</v>
      </c>
    </row>
    <row r="169" spans="2:51" s="13" customFormat="1" ht="11.25">
      <c r="B169" s="158"/>
      <c r="D169" s="146" t="s">
        <v>230</v>
      </c>
      <c r="E169" s="159" t="s">
        <v>19</v>
      </c>
      <c r="F169" s="160" t="s">
        <v>1586</v>
      </c>
      <c r="H169" s="161">
        <v>0.54</v>
      </c>
      <c r="I169" s="162"/>
      <c r="L169" s="158"/>
      <c r="M169" s="163"/>
      <c r="T169" s="164"/>
      <c r="AT169" s="159" t="s">
        <v>230</v>
      </c>
      <c r="AU169" s="159" t="s">
        <v>85</v>
      </c>
      <c r="AV169" s="13" t="s">
        <v>85</v>
      </c>
      <c r="AW169" s="13" t="s">
        <v>36</v>
      </c>
      <c r="AX169" s="13" t="s">
        <v>75</v>
      </c>
      <c r="AY169" s="159" t="s">
        <v>218</v>
      </c>
    </row>
    <row r="170" spans="2:51" s="13" customFormat="1" ht="11.25">
      <c r="B170" s="158"/>
      <c r="D170" s="146" t="s">
        <v>230</v>
      </c>
      <c r="E170" s="159" t="s">
        <v>19</v>
      </c>
      <c r="F170" s="160" t="s">
        <v>1588</v>
      </c>
      <c r="H170" s="161">
        <v>1.84</v>
      </c>
      <c r="I170" s="162"/>
      <c r="L170" s="158"/>
      <c r="M170" s="163"/>
      <c r="T170" s="164"/>
      <c r="AT170" s="159" t="s">
        <v>230</v>
      </c>
      <c r="AU170" s="159" t="s">
        <v>85</v>
      </c>
      <c r="AV170" s="13" t="s">
        <v>85</v>
      </c>
      <c r="AW170" s="13" t="s">
        <v>36</v>
      </c>
      <c r="AX170" s="13" t="s">
        <v>75</v>
      </c>
      <c r="AY170" s="159" t="s">
        <v>218</v>
      </c>
    </row>
    <row r="171" spans="2:51" s="13" customFormat="1" ht="11.25">
      <c r="B171" s="158"/>
      <c r="D171" s="146" t="s">
        <v>230</v>
      </c>
      <c r="E171" s="159" t="s">
        <v>19</v>
      </c>
      <c r="F171" s="160" t="s">
        <v>1589</v>
      </c>
      <c r="H171" s="161">
        <v>0.03</v>
      </c>
      <c r="I171" s="162"/>
      <c r="L171" s="158"/>
      <c r="M171" s="163"/>
      <c r="T171" s="164"/>
      <c r="AT171" s="159" t="s">
        <v>230</v>
      </c>
      <c r="AU171" s="159" t="s">
        <v>85</v>
      </c>
      <c r="AV171" s="13" t="s">
        <v>85</v>
      </c>
      <c r="AW171" s="13" t="s">
        <v>36</v>
      </c>
      <c r="AX171" s="13" t="s">
        <v>75</v>
      </c>
      <c r="AY171" s="159" t="s">
        <v>218</v>
      </c>
    </row>
    <row r="172" spans="2:51" s="13" customFormat="1" ht="11.25">
      <c r="B172" s="158"/>
      <c r="D172" s="146" t="s">
        <v>230</v>
      </c>
      <c r="E172" s="159" t="s">
        <v>19</v>
      </c>
      <c r="F172" s="160" t="s">
        <v>1590</v>
      </c>
      <c r="H172" s="161">
        <v>0.28000000000000003</v>
      </c>
      <c r="I172" s="162"/>
      <c r="L172" s="158"/>
      <c r="M172" s="163"/>
      <c r="T172" s="164"/>
      <c r="AT172" s="159" t="s">
        <v>230</v>
      </c>
      <c r="AU172" s="159" t="s">
        <v>85</v>
      </c>
      <c r="AV172" s="13" t="s">
        <v>85</v>
      </c>
      <c r="AW172" s="13" t="s">
        <v>36</v>
      </c>
      <c r="AX172" s="13" t="s">
        <v>75</v>
      </c>
      <c r="AY172" s="159" t="s">
        <v>218</v>
      </c>
    </row>
    <row r="173" spans="2:51" s="13" customFormat="1" ht="11.25">
      <c r="B173" s="158"/>
      <c r="D173" s="146" t="s">
        <v>230</v>
      </c>
      <c r="E173" s="159" t="s">
        <v>19</v>
      </c>
      <c r="F173" s="160" t="s">
        <v>1591</v>
      </c>
      <c r="H173" s="161">
        <v>0.15</v>
      </c>
      <c r="I173" s="162"/>
      <c r="L173" s="158"/>
      <c r="M173" s="163"/>
      <c r="T173" s="164"/>
      <c r="AT173" s="159" t="s">
        <v>230</v>
      </c>
      <c r="AU173" s="159" t="s">
        <v>85</v>
      </c>
      <c r="AV173" s="13" t="s">
        <v>85</v>
      </c>
      <c r="AW173" s="13" t="s">
        <v>36</v>
      </c>
      <c r="AX173" s="13" t="s">
        <v>75</v>
      </c>
      <c r="AY173" s="159" t="s">
        <v>218</v>
      </c>
    </row>
    <row r="174" spans="2:51" s="13" customFormat="1" ht="11.25">
      <c r="B174" s="158"/>
      <c r="D174" s="146" t="s">
        <v>230</v>
      </c>
      <c r="E174" s="159" t="s">
        <v>19</v>
      </c>
      <c r="F174" s="160" t="s">
        <v>1587</v>
      </c>
      <c r="H174" s="161">
        <v>0.12</v>
      </c>
      <c r="I174" s="162"/>
      <c r="L174" s="158"/>
      <c r="M174" s="163"/>
      <c r="T174" s="164"/>
      <c r="AT174" s="159" t="s">
        <v>230</v>
      </c>
      <c r="AU174" s="159" t="s">
        <v>85</v>
      </c>
      <c r="AV174" s="13" t="s">
        <v>85</v>
      </c>
      <c r="AW174" s="13" t="s">
        <v>36</v>
      </c>
      <c r="AX174" s="13" t="s">
        <v>75</v>
      </c>
      <c r="AY174" s="159" t="s">
        <v>218</v>
      </c>
    </row>
    <row r="175" spans="2:51" s="13" customFormat="1" ht="11.25">
      <c r="B175" s="158"/>
      <c r="D175" s="146" t="s">
        <v>230</v>
      </c>
      <c r="E175" s="159" t="s">
        <v>19</v>
      </c>
      <c r="F175" s="160" t="s">
        <v>1592</v>
      </c>
      <c r="H175" s="161">
        <v>0.34</v>
      </c>
      <c r="I175" s="162"/>
      <c r="L175" s="158"/>
      <c r="M175" s="163"/>
      <c r="T175" s="164"/>
      <c r="AT175" s="159" t="s">
        <v>230</v>
      </c>
      <c r="AU175" s="159" t="s">
        <v>85</v>
      </c>
      <c r="AV175" s="13" t="s">
        <v>85</v>
      </c>
      <c r="AW175" s="13" t="s">
        <v>36</v>
      </c>
      <c r="AX175" s="13" t="s">
        <v>75</v>
      </c>
      <c r="AY175" s="159" t="s">
        <v>218</v>
      </c>
    </row>
    <row r="176" spans="2:51" s="13" customFormat="1" ht="11.25">
      <c r="B176" s="158"/>
      <c r="D176" s="146" t="s">
        <v>230</v>
      </c>
      <c r="E176" s="159" t="s">
        <v>19</v>
      </c>
      <c r="F176" s="160" t="s">
        <v>1593</v>
      </c>
      <c r="H176" s="161">
        <v>1.0900000000000001</v>
      </c>
      <c r="I176" s="162"/>
      <c r="L176" s="158"/>
      <c r="M176" s="163"/>
      <c r="T176" s="164"/>
      <c r="AT176" s="159" t="s">
        <v>230</v>
      </c>
      <c r="AU176" s="159" t="s">
        <v>85</v>
      </c>
      <c r="AV176" s="13" t="s">
        <v>85</v>
      </c>
      <c r="AW176" s="13" t="s">
        <v>36</v>
      </c>
      <c r="AX176" s="13" t="s">
        <v>75</v>
      </c>
      <c r="AY176" s="159" t="s">
        <v>218</v>
      </c>
    </row>
    <row r="177" spans="2:65" s="13" customFormat="1" ht="11.25">
      <c r="B177" s="158"/>
      <c r="D177" s="146" t="s">
        <v>230</v>
      </c>
      <c r="E177" s="159" t="s">
        <v>19</v>
      </c>
      <c r="F177" s="160" t="s">
        <v>1590</v>
      </c>
      <c r="H177" s="161">
        <v>0.28000000000000003</v>
      </c>
      <c r="I177" s="162"/>
      <c r="L177" s="158"/>
      <c r="M177" s="163"/>
      <c r="T177" s="164"/>
      <c r="AT177" s="159" t="s">
        <v>230</v>
      </c>
      <c r="AU177" s="159" t="s">
        <v>85</v>
      </c>
      <c r="AV177" s="13" t="s">
        <v>85</v>
      </c>
      <c r="AW177" s="13" t="s">
        <v>36</v>
      </c>
      <c r="AX177" s="13" t="s">
        <v>75</v>
      </c>
      <c r="AY177" s="159" t="s">
        <v>218</v>
      </c>
    </row>
    <row r="178" spans="2:65" s="13" customFormat="1" ht="11.25">
      <c r="B178" s="158"/>
      <c r="D178" s="146" t="s">
        <v>230</v>
      </c>
      <c r="E178" s="159" t="s">
        <v>19</v>
      </c>
      <c r="F178" s="160" t="s">
        <v>1594</v>
      </c>
      <c r="H178" s="161">
        <v>0.49</v>
      </c>
      <c r="I178" s="162"/>
      <c r="L178" s="158"/>
      <c r="M178" s="163"/>
      <c r="T178" s="164"/>
      <c r="AT178" s="159" t="s">
        <v>230</v>
      </c>
      <c r="AU178" s="159" t="s">
        <v>85</v>
      </c>
      <c r="AV178" s="13" t="s">
        <v>85</v>
      </c>
      <c r="AW178" s="13" t="s">
        <v>36</v>
      </c>
      <c r="AX178" s="13" t="s">
        <v>75</v>
      </c>
      <c r="AY178" s="159" t="s">
        <v>218</v>
      </c>
    </row>
    <row r="179" spans="2:65" s="14" customFormat="1" ht="11.25">
      <c r="B179" s="165"/>
      <c r="D179" s="146" t="s">
        <v>230</v>
      </c>
      <c r="E179" s="166" t="s">
        <v>19</v>
      </c>
      <c r="F179" s="167" t="s">
        <v>235</v>
      </c>
      <c r="H179" s="168">
        <v>12.96</v>
      </c>
      <c r="I179" s="169"/>
      <c r="L179" s="165"/>
      <c r="M179" s="170"/>
      <c r="T179" s="171"/>
      <c r="AT179" s="166" t="s">
        <v>230</v>
      </c>
      <c r="AU179" s="166" t="s">
        <v>85</v>
      </c>
      <c r="AV179" s="14" t="s">
        <v>224</v>
      </c>
      <c r="AW179" s="14" t="s">
        <v>36</v>
      </c>
      <c r="AX179" s="14" t="s">
        <v>83</v>
      </c>
      <c r="AY179" s="166" t="s">
        <v>218</v>
      </c>
    </row>
    <row r="180" spans="2:65" s="1" customFormat="1" ht="16.5" customHeight="1">
      <c r="B180" s="33"/>
      <c r="C180" s="133" t="s">
        <v>224</v>
      </c>
      <c r="D180" s="133" t="s">
        <v>220</v>
      </c>
      <c r="E180" s="134" t="s">
        <v>1162</v>
      </c>
      <c r="F180" s="135" t="s">
        <v>1163</v>
      </c>
      <c r="G180" s="136" t="s">
        <v>151</v>
      </c>
      <c r="H180" s="137">
        <v>1152.7639999999999</v>
      </c>
      <c r="I180" s="138"/>
      <c r="J180" s="139">
        <f>ROUND(I180*H180,2)</f>
        <v>0</v>
      </c>
      <c r="K180" s="135" t="s">
        <v>223</v>
      </c>
      <c r="L180" s="33"/>
      <c r="M180" s="140" t="s">
        <v>19</v>
      </c>
      <c r="N180" s="141" t="s">
        <v>46</v>
      </c>
      <c r="P180" s="142">
        <f>O180*H180</f>
        <v>0</v>
      </c>
      <c r="Q180" s="142">
        <v>7.26E-3</v>
      </c>
      <c r="R180" s="142">
        <f>Q180*H180</f>
        <v>8.3690666399999998</v>
      </c>
      <c r="S180" s="142">
        <v>0</v>
      </c>
      <c r="T180" s="143">
        <f>S180*H180</f>
        <v>0</v>
      </c>
      <c r="AR180" s="144" t="s">
        <v>224</v>
      </c>
      <c r="AT180" s="144" t="s">
        <v>220</v>
      </c>
      <c r="AU180" s="144" t="s">
        <v>85</v>
      </c>
      <c r="AY180" s="18" t="s">
        <v>218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8" t="s">
        <v>83</v>
      </c>
      <c r="BK180" s="145">
        <f>ROUND(I180*H180,2)</f>
        <v>0</v>
      </c>
      <c r="BL180" s="18" t="s">
        <v>224</v>
      </c>
      <c r="BM180" s="144" t="s">
        <v>1595</v>
      </c>
    </row>
    <row r="181" spans="2:65" s="1" customFormat="1" ht="29.25">
      <c r="B181" s="33"/>
      <c r="D181" s="146" t="s">
        <v>226</v>
      </c>
      <c r="F181" s="147" t="s">
        <v>1165</v>
      </c>
      <c r="I181" s="148"/>
      <c r="L181" s="33"/>
      <c r="M181" s="149"/>
      <c r="T181" s="54"/>
      <c r="AT181" s="18" t="s">
        <v>226</v>
      </c>
      <c r="AU181" s="18" t="s">
        <v>85</v>
      </c>
    </row>
    <row r="182" spans="2:65" s="1" customFormat="1" ht="11.25">
      <c r="B182" s="33"/>
      <c r="D182" s="150" t="s">
        <v>228</v>
      </c>
      <c r="F182" s="151" t="s">
        <v>1166</v>
      </c>
      <c r="I182" s="148"/>
      <c r="L182" s="33"/>
      <c r="M182" s="149"/>
      <c r="T182" s="54"/>
      <c r="AT182" s="18" t="s">
        <v>228</v>
      </c>
      <c r="AU182" s="18" t="s">
        <v>85</v>
      </c>
    </row>
    <row r="183" spans="2:65" s="1" customFormat="1" ht="19.5">
      <c r="B183" s="33"/>
      <c r="D183" s="146" t="s">
        <v>276</v>
      </c>
      <c r="F183" s="175" t="s">
        <v>1167</v>
      </c>
      <c r="I183" s="148"/>
      <c r="L183" s="33"/>
      <c r="M183" s="149"/>
      <c r="T183" s="54"/>
      <c r="AT183" s="18" t="s">
        <v>276</v>
      </c>
      <c r="AU183" s="18" t="s">
        <v>85</v>
      </c>
    </row>
    <row r="184" spans="2:65" s="12" customFormat="1" ht="11.25">
      <c r="B184" s="152"/>
      <c r="D184" s="146" t="s">
        <v>230</v>
      </c>
      <c r="E184" s="153" t="s">
        <v>19</v>
      </c>
      <c r="F184" s="154" t="s">
        <v>1134</v>
      </c>
      <c r="H184" s="153" t="s">
        <v>19</v>
      </c>
      <c r="I184" s="155"/>
      <c r="L184" s="152"/>
      <c r="M184" s="156"/>
      <c r="T184" s="157"/>
      <c r="AT184" s="153" t="s">
        <v>230</v>
      </c>
      <c r="AU184" s="153" t="s">
        <v>85</v>
      </c>
      <c r="AV184" s="12" t="s">
        <v>83</v>
      </c>
      <c r="AW184" s="12" t="s">
        <v>36</v>
      </c>
      <c r="AX184" s="12" t="s">
        <v>75</v>
      </c>
      <c r="AY184" s="153" t="s">
        <v>218</v>
      </c>
    </row>
    <row r="185" spans="2:65" s="12" customFormat="1" ht="11.25">
      <c r="B185" s="152"/>
      <c r="D185" s="146" t="s">
        <v>230</v>
      </c>
      <c r="E185" s="153" t="s">
        <v>19</v>
      </c>
      <c r="F185" s="154" t="s">
        <v>1596</v>
      </c>
      <c r="H185" s="153" t="s">
        <v>19</v>
      </c>
      <c r="I185" s="155"/>
      <c r="L185" s="152"/>
      <c r="M185" s="156"/>
      <c r="T185" s="157"/>
      <c r="AT185" s="153" t="s">
        <v>230</v>
      </c>
      <c r="AU185" s="153" t="s">
        <v>85</v>
      </c>
      <c r="AV185" s="12" t="s">
        <v>83</v>
      </c>
      <c r="AW185" s="12" t="s">
        <v>36</v>
      </c>
      <c r="AX185" s="12" t="s">
        <v>75</v>
      </c>
      <c r="AY185" s="153" t="s">
        <v>218</v>
      </c>
    </row>
    <row r="186" spans="2:65" s="13" customFormat="1" ht="11.25">
      <c r="B186" s="158"/>
      <c r="D186" s="146" t="s">
        <v>230</v>
      </c>
      <c r="E186" s="159" t="s">
        <v>19</v>
      </c>
      <c r="F186" s="160" t="s">
        <v>1597</v>
      </c>
      <c r="H186" s="161">
        <v>68.650000000000006</v>
      </c>
      <c r="I186" s="162"/>
      <c r="L186" s="158"/>
      <c r="M186" s="163"/>
      <c r="T186" s="164"/>
      <c r="AT186" s="159" t="s">
        <v>230</v>
      </c>
      <c r="AU186" s="159" t="s">
        <v>85</v>
      </c>
      <c r="AV186" s="13" t="s">
        <v>85</v>
      </c>
      <c r="AW186" s="13" t="s">
        <v>36</v>
      </c>
      <c r="AX186" s="13" t="s">
        <v>75</v>
      </c>
      <c r="AY186" s="159" t="s">
        <v>218</v>
      </c>
    </row>
    <row r="187" spans="2:65" s="13" customFormat="1" ht="11.25">
      <c r="B187" s="158"/>
      <c r="D187" s="146" t="s">
        <v>230</v>
      </c>
      <c r="E187" s="159" t="s">
        <v>19</v>
      </c>
      <c r="F187" s="160" t="s">
        <v>1598</v>
      </c>
      <c r="H187" s="161">
        <v>8.8239999999999998</v>
      </c>
      <c r="I187" s="162"/>
      <c r="L187" s="158"/>
      <c r="M187" s="163"/>
      <c r="T187" s="164"/>
      <c r="AT187" s="159" t="s">
        <v>230</v>
      </c>
      <c r="AU187" s="159" t="s">
        <v>85</v>
      </c>
      <c r="AV187" s="13" t="s">
        <v>85</v>
      </c>
      <c r="AW187" s="13" t="s">
        <v>36</v>
      </c>
      <c r="AX187" s="13" t="s">
        <v>75</v>
      </c>
      <c r="AY187" s="159" t="s">
        <v>218</v>
      </c>
    </row>
    <row r="188" spans="2:65" s="13" customFormat="1" ht="11.25">
      <c r="B188" s="158"/>
      <c r="D188" s="146" t="s">
        <v>230</v>
      </c>
      <c r="E188" s="159" t="s">
        <v>19</v>
      </c>
      <c r="F188" s="160" t="s">
        <v>1599</v>
      </c>
      <c r="H188" s="161">
        <v>128.845</v>
      </c>
      <c r="I188" s="162"/>
      <c r="L188" s="158"/>
      <c r="M188" s="163"/>
      <c r="T188" s="164"/>
      <c r="AT188" s="159" t="s">
        <v>230</v>
      </c>
      <c r="AU188" s="159" t="s">
        <v>85</v>
      </c>
      <c r="AV188" s="13" t="s">
        <v>85</v>
      </c>
      <c r="AW188" s="13" t="s">
        <v>36</v>
      </c>
      <c r="AX188" s="13" t="s">
        <v>75</v>
      </c>
      <c r="AY188" s="159" t="s">
        <v>218</v>
      </c>
    </row>
    <row r="189" spans="2:65" s="12" customFormat="1" ht="11.25">
      <c r="B189" s="152"/>
      <c r="D189" s="146" t="s">
        <v>230</v>
      </c>
      <c r="E189" s="153" t="s">
        <v>19</v>
      </c>
      <c r="F189" s="154" t="s">
        <v>1600</v>
      </c>
      <c r="H189" s="153" t="s">
        <v>19</v>
      </c>
      <c r="I189" s="155"/>
      <c r="L189" s="152"/>
      <c r="M189" s="156"/>
      <c r="T189" s="157"/>
      <c r="AT189" s="153" t="s">
        <v>230</v>
      </c>
      <c r="AU189" s="153" t="s">
        <v>85</v>
      </c>
      <c r="AV189" s="12" t="s">
        <v>83</v>
      </c>
      <c r="AW189" s="12" t="s">
        <v>36</v>
      </c>
      <c r="AX189" s="12" t="s">
        <v>75</v>
      </c>
      <c r="AY189" s="153" t="s">
        <v>218</v>
      </c>
    </row>
    <row r="190" spans="2:65" s="13" customFormat="1" ht="11.25">
      <c r="B190" s="158"/>
      <c r="D190" s="146" t="s">
        <v>230</v>
      </c>
      <c r="E190" s="159" t="s">
        <v>19</v>
      </c>
      <c r="F190" s="160" t="s">
        <v>1601</v>
      </c>
      <c r="H190" s="161">
        <v>12.74</v>
      </c>
      <c r="I190" s="162"/>
      <c r="L190" s="158"/>
      <c r="M190" s="163"/>
      <c r="T190" s="164"/>
      <c r="AT190" s="159" t="s">
        <v>230</v>
      </c>
      <c r="AU190" s="159" t="s">
        <v>85</v>
      </c>
      <c r="AV190" s="13" t="s">
        <v>85</v>
      </c>
      <c r="AW190" s="13" t="s">
        <v>36</v>
      </c>
      <c r="AX190" s="13" t="s">
        <v>75</v>
      </c>
      <c r="AY190" s="159" t="s">
        <v>218</v>
      </c>
    </row>
    <row r="191" spans="2:65" s="13" customFormat="1" ht="11.25">
      <c r="B191" s="158"/>
      <c r="D191" s="146" t="s">
        <v>230</v>
      </c>
      <c r="E191" s="159" t="s">
        <v>19</v>
      </c>
      <c r="F191" s="160" t="s">
        <v>1602</v>
      </c>
      <c r="H191" s="161">
        <v>18.23</v>
      </c>
      <c r="I191" s="162"/>
      <c r="L191" s="158"/>
      <c r="M191" s="163"/>
      <c r="T191" s="164"/>
      <c r="AT191" s="159" t="s">
        <v>230</v>
      </c>
      <c r="AU191" s="159" t="s">
        <v>85</v>
      </c>
      <c r="AV191" s="13" t="s">
        <v>85</v>
      </c>
      <c r="AW191" s="13" t="s">
        <v>36</v>
      </c>
      <c r="AX191" s="13" t="s">
        <v>75</v>
      </c>
      <c r="AY191" s="159" t="s">
        <v>218</v>
      </c>
    </row>
    <row r="192" spans="2:65" s="13" customFormat="1" ht="11.25">
      <c r="B192" s="158"/>
      <c r="D192" s="146" t="s">
        <v>230</v>
      </c>
      <c r="E192" s="159" t="s">
        <v>19</v>
      </c>
      <c r="F192" s="160" t="s">
        <v>1603</v>
      </c>
      <c r="H192" s="161">
        <v>22.54</v>
      </c>
      <c r="I192" s="162"/>
      <c r="L192" s="158"/>
      <c r="M192" s="163"/>
      <c r="T192" s="164"/>
      <c r="AT192" s="159" t="s">
        <v>230</v>
      </c>
      <c r="AU192" s="159" t="s">
        <v>85</v>
      </c>
      <c r="AV192" s="13" t="s">
        <v>85</v>
      </c>
      <c r="AW192" s="13" t="s">
        <v>36</v>
      </c>
      <c r="AX192" s="13" t="s">
        <v>75</v>
      </c>
      <c r="AY192" s="159" t="s">
        <v>218</v>
      </c>
    </row>
    <row r="193" spans="2:51" s="13" customFormat="1" ht="11.25">
      <c r="B193" s="158"/>
      <c r="D193" s="146" t="s">
        <v>230</v>
      </c>
      <c r="E193" s="159" t="s">
        <v>19</v>
      </c>
      <c r="F193" s="160" t="s">
        <v>1604</v>
      </c>
      <c r="H193" s="161">
        <v>26.76</v>
      </c>
      <c r="I193" s="162"/>
      <c r="L193" s="158"/>
      <c r="M193" s="163"/>
      <c r="T193" s="164"/>
      <c r="AT193" s="159" t="s">
        <v>230</v>
      </c>
      <c r="AU193" s="159" t="s">
        <v>85</v>
      </c>
      <c r="AV193" s="13" t="s">
        <v>85</v>
      </c>
      <c r="AW193" s="13" t="s">
        <v>36</v>
      </c>
      <c r="AX193" s="13" t="s">
        <v>75</v>
      </c>
      <c r="AY193" s="159" t="s">
        <v>218</v>
      </c>
    </row>
    <row r="194" spans="2:51" s="13" customFormat="1" ht="11.25">
      <c r="B194" s="158"/>
      <c r="D194" s="146" t="s">
        <v>230</v>
      </c>
      <c r="E194" s="159" t="s">
        <v>19</v>
      </c>
      <c r="F194" s="160" t="s">
        <v>1605</v>
      </c>
      <c r="H194" s="161">
        <v>8.6449999999999996</v>
      </c>
      <c r="I194" s="162"/>
      <c r="L194" s="158"/>
      <c r="M194" s="163"/>
      <c r="T194" s="164"/>
      <c r="AT194" s="159" t="s">
        <v>230</v>
      </c>
      <c r="AU194" s="159" t="s">
        <v>85</v>
      </c>
      <c r="AV194" s="13" t="s">
        <v>85</v>
      </c>
      <c r="AW194" s="13" t="s">
        <v>36</v>
      </c>
      <c r="AX194" s="13" t="s">
        <v>75</v>
      </c>
      <c r="AY194" s="159" t="s">
        <v>218</v>
      </c>
    </row>
    <row r="195" spans="2:51" s="13" customFormat="1" ht="11.25">
      <c r="B195" s="158"/>
      <c r="D195" s="146" t="s">
        <v>230</v>
      </c>
      <c r="E195" s="159" t="s">
        <v>19</v>
      </c>
      <c r="F195" s="160" t="s">
        <v>1606</v>
      </c>
      <c r="H195" s="161">
        <v>95.28</v>
      </c>
      <c r="I195" s="162"/>
      <c r="L195" s="158"/>
      <c r="M195" s="163"/>
      <c r="T195" s="164"/>
      <c r="AT195" s="159" t="s">
        <v>230</v>
      </c>
      <c r="AU195" s="159" t="s">
        <v>85</v>
      </c>
      <c r="AV195" s="13" t="s">
        <v>85</v>
      </c>
      <c r="AW195" s="13" t="s">
        <v>36</v>
      </c>
      <c r="AX195" s="13" t="s">
        <v>75</v>
      </c>
      <c r="AY195" s="159" t="s">
        <v>218</v>
      </c>
    </row>
    <row r="196" spans="2:51" s="12" customFormat="1" ht="11.25">
      <c r="B196" s="152"/>
      <c r="D196" s="146" t="s">
        <v>230</v>
      </c>
      <c r="E196" s="153" t="s">
        <v>19</v>
      </c>
      <c r="F196" s="154" t="s">
        <v>1607</v>
      </c>
      <c r="H196" s="153" t="s">
        <v>19</v>
      </c>
      <c r="I196" s="155"/>
      <c r="L196" s="152"/>
      <c r="M196" s="156"/>
      <c r="T196" s="157"/>
      <c r="AT196" s="153" t="s">
        <v>230</v>
      </c>
      <c r="AU196" s="153" t="s">
        <v>85</v>
      </c>
      <c r="AV196" s="12" t="s">
        <v>83</v>
      </c>
      <c r="AW196" s="12" t="s">
        <v>36</v>
      </c>
      <c r="AX196" s="12" t="s">
        <v>75</v>
      </c>
      <c r="AY196" s="153" t="s">
        <v>218</v>
      </c>
    </row>
    <row r="197" spans="2:51" s="13" customFormat="1" ht="11.25">
      <c r="B197" s="158"/>
      <c r="D197" s="146" t="s">
        <v>230</v>
      </c>
      <c r="E197" s="159" t="s">
        <v>19</v>
      </c>
      <c r="F197" s="160" t="s">
        <v>1608</v>
      </c>
      <c r="H197" s="161">
        <v>36.877000000000002</v>
      </c>
      <c r="I197" s="162"/>
      <c r="L197" s="158"/>
      <c r="M197" s="163"/>
      <c r="T197" s="164"/>
      <c r="AT197" s="159" t="s">
        <v>230</v>
      </c>
      <c r="AU197" s="159" t="s">
        <v>85</v>
      </c>
      <c r="AV197" s="13" t="s">
        <v>85</v>
      </c>
      <c r="AW197" s="13" t="s">
        <v>36</v>
      </c>
      <c r="AX197" s="13" t="s">
        <v>75</v>
      </c>
      <c r="AY197" s="159" t="s">
        <v>218</v>
      </c>
    </row>
    <row r="198" spans="2:51" s="12" customFormat="1" ht="11.25">
      <c r="B198" s="152"/>
      <c r="D198" s="146" t="s">
        <v>230</v>
      </c>
      <c r="E198" s="153" t="s">
        <v>19</v>
      </c>
      <c r="F198" s="154" t="s">
        <v>1609</v>
      </c>
      <c r="H198" s="153" t="s">
        <v>19</v>
      </c>
      <c r="I198" s="155"/>
      <c r="L198" s="152"/>
      <c r="M198" s="156"/>
      <c r="T198" s="157"/>
      <c r="AT198" s="153" t="s">
        <v>230</v>
      </c>
      <c r="AU198" s="153" t="s">
        <v>85</v>
      </c>
      <c r="AV198" s="12" t="s">
        <v>83</v>
      </c>
      <c r="AW198" s="12" t="s">
        <v>36</v>
      </c>
      <c r="AX198" s="12" t="s">
        <v>75</v>
      </c>
      <c r="AY198" s="153" t="s">
        <v>218</v>
      </c>
    </row>
    <row r="199" spans="2:51" s="13" customFormat="1" ht="11.25">
      <c r="B199" s="158"/>
      <c r="D199" s="146" t="s">
        <v>230</v>
      </c>
      <c r="E199" s="159" t="s">
        <v>19</v>
      </c>
      <c r="F199" s="160" t="s">
        <v>1610</v>
      </c>
      <c r="H199" s="161">
        <v>20.350000000000001</v>
      </c>
      <c r="I199" s="162"/>
      <c r="L199" s="158"/>
      <c r="M199" s="163"/>
      <c r="T199" s="164"/>
      <c r="AT199" s="159" t="s">
        <v>230</v>
      </c>
      <c r="AU199" s="159" t="s">
        <v>85</v>
      </c>
      <c r="AV199" s="13" t="s">
        <v>85</v>
      </c>
      <c r="AW199" s="13" t="s">
        <v>36</v>
      </c>
      <c r="AX199" s="13" t="s">
        <v>75</v>
      </c>
      <c r="AY199" s="159" t="s">
        <v>218</v>
      </c>
    </row>
    <row r="200" spans="2:51" s="12" customFormat="1" ht="11.25">
      <c r="B200" s="152"/>
      <c r="D200" s="146" t="s">
        <v>230</v>
      </c>
      <c r="E200" s="153" t="s">
        <v>19</v>
      </c>
      <c r="F200" s="154" t="s">
        <v>1611</v>
      </c>
      <c r="H200" s="153" t="s">
        <v>19</v>
      </c>
      <c r="I200" s="155"/>
      <c r="L200" s="152"/>
      <c r="M200" s="156"/>
      <c r="T200" s="157"/>
      <c r="AT200" s="153" t="s">
        <v>230</v>
      </c>
      <c r="AU200" s="153" t="s">
        <v>85</v>
      </c>
      <c r="AV200" s="12" t="s">
        <v>83</v>
      </c>
      <c r="AW200" s="12" t="s">
        <v>36</v>
      </c>
      <c r="AX200" s="12" t="s">
        <v>75</v>
      </c>
      <c r="AY200" s="153" t="s">
        <v>218</v>
      </c>
    </row>
    <row r="201" spans="2:51" s="13" customFormat="1" ht="11.25">
      <c r="B201" s="158"/>
      <c r="D201" s="146" t="s">
        <v>230</v>
      </c>
      <c r="E201" s="159" t="s">
        <v>19</v>
      </c>
      <c r="F201" s="160" t="s">
        <v>1612</v>
      </c>
      <c r="H201" s="161">
        <v>17.966000000000001</v>
      </c>
      <c r="I201" s="162"/>
      <c r="L201" s="158"/>
      <c r="M201" s="163"/>
      <c r="T201" s="164"/>
      <c r="AT201" s="159" t="s">
        <v>230</v>
      </c>
      <c r="AU201" s="159" t="s">
        <v>85</v>
      </c>
      <c r="AV201" s="13" t="s">
        <v>85</v>
      </c>
      <c r="AW201" s="13" t="s">
        <v>36</v>
      </c>
      <c r="AX201" s="13" t="s">
        <v>75</v>
      </c>
      <c r="AY201" s="159" t="s">
        <v>218</v>
      </c>
    </row>
    <row r="202" spans="2:51" s="13" customFormat="1" ht="11.25">
      <c r="B202" s="158"/>
      <c r="D202" s="146" t="s">
        <v>230</v>
      </c>
      <c r="E202" s="159" t="s">
        <v>19</v>
      </c>
      <c r="F202" s="160" t="s">
        <v>1613</v>
      </c>
      <c r="H202" s="161">
        <v>3.44</v>
      </c>
      <c r="I202" s="162"/>
      <c r="L202" s="158"/>
      <c r="M202" s="163"/>
      <c r="T202" s="164"/>
      <c r="AT202" s="159" t="s">
        <v>230</v>
      </c>
      <c r="AU202" s="159" t="s">
        <v>85</v>
      </c>
      <c r="AV202" s="13" t="s">
        <v>85</v>
      </c>
      <c r="AW202" s="13" t="s">
        <v>36</v>
      </c>
      <c r="AX202" s="13" t="s">
        <v>75</v>
      </c>
      <c r="AY202" s="159" t="s">
        <v>218</v>
      </c>
    </row>
    <row r="203" spans="2:51" s="12" customFormat="1" ht="11.25">
      <c r="B203" s="152"/>
      <c r="D203" s="146" t="s">
        <v>230</v>
      </c>
      <c r="E203" s="153" t="s">
        <v>19</v>
      </c>
      <c r="F203" s="154" t="s">
        <v>1614</v>
      </c>
      <c r="H203" s="153" t="s">
        <v>19</v>
      </c>
      <c r="I203" s="155"/>
      <c r="L203" s="152"/>
      <c r="M203" s="156"/>
      <c r="T203" s="157"/>
      <c r="AT203" s="153" t="s">
        <v>230</v>
      </c>
      <c r="AU203" s="153" t="s">
        <v>85</v>
      </c>
      <c r="AV203" s="12" t="s">
        <v>83</v>
      </c>
      <c r="AW203" s="12" t="s">
        <v>36</v>
      </c>
      <c r="AX203" s="12" t="s">
        <v>75</v>
      </c>
      <c r="AY203" s="153" t="s">
        <v>218</v>
      </c>
    </row>
    <row r="204" spans="2:51" s="13" customFormat="1" ht="11.25">
      <c r="B204" s="158"/>
      <c r="D204" s="146" t="s">
        <v>230</v>
      </c>
      <c r="E204" s="159" t="s">
        <v>19</v>
      </c>
      <c r="F204" s="160" t="s">
        <v>1615</v>
      </c>
      <c r="H204" s="161">
        <v>33.25</v>
      </c>
      <c r="I204" s="162"/>
      <c r="L204" s="158"/>
      <c r="M204" s="163"/>
      <c r="T204" s="164"/>
      <c r="AT204" s="159" t="s">
        <v>230</v>
      </c>
      <c r="AU204" s="159" t="s">
        <v>85</v>
      </c>
      <c r="AV204" s="13" t="s">
        <v>85</v>
      </c>
      <c r="AW204" s="13" t="s">
        <v>36</v>
      </c>
      <c r="AX204" s="13" t="s">
        <v>75</v>
      </c>
      <c r="AY204" s="159" t="s">
        <v>218</v>
      </c>
    </row>
    <row r="205" spans="2:51" s="13" customFormat="1" ht="11.25">
      <c r="B205" s="158"/>
      <c r="D205" s="146" t="s">
        <v>230</v>
      </c>
      <c r="E205" s="159" t="s">
        <v>19</v>
      </c>
      <c r="F205" s="160" t="s">
        <v>1616</v>
      </c>
      <c r="H205" s="161">
        <v>116.43</v>
      </c>
      <c r="I205" s="162"/>
      <c r="L205" s="158"/>
      <c r="M205" s="163"/>
      <c r="T205" s="164"/>
      <c r="AT205" s="159" t="s">
        <v>230</v>
      </c>
      <c r="AU205" s="159" t="s">
        <v>85</v>
      </c>
      <c r="AV205" s="13" t="s">
        <v>85</v>
      </c>
      <c r="AW205" s="13" t="s">
        <v>36</v>
      </c>
      <c r="AX205" s="13" t="s">
        <v>75</v>
      </c>
      <c r="AY205" s="159" t="s">
        <v>218</v>
      </c>
    </row>
    <row r="206" spans="2:51" s="13" customFormat="1" ht="11.25">
      <c r="B206" s="158"/>
      <c r="D206" s="146" t="s">
        <v>230</v>
      </c>
      <c r="E206" s="159" t="s">
        <v>19</v>
      </c>
      <c r="F206" s="160" t="s">
        <v>1617</v>
      </c>
      <c r="H206" s="161">
        <v>35.886000000000003</v>
      </c>
      <c r="I206" s="162"/>
      <c r="L206" s="158"/>
      <c r="M206" s="163"/>
      <c r="T206" s="164"/>
      <c r="AT206" s="159" t="s">
        <v>230</v>
      </c>
      <c r="AU206" s="159" t="s">
        <v>85</v>
      </c>
      <c r="AV206" s="13" t="s">
        <v>85</v>
      </c>
      <c r="AW206" s="13" t="s">
        <v>36</v>
      </c>
      <c r="AX206" s="13" t="s">
        <v>75</v>
      </c>
      <c r="AY206" s="159" t="s">
        <v>218</v>
      </c>
    </row>
    <row r="207" spans="2:51" s="13" customFormat="1" ht="11.25">
      <c r="B207" s="158"/>
      <c r="D207" s="146" t="s">
        <v>230</v>
      </c>
      <c r="E207" s="159" t="s">
        <v>19</v>
      </c>
      <c r="F207" s="160" t="s">
        <v>1618</v>
      </c>
      <c r="H207" s="161">
        <v>4.25</v>
      </c>
      <c r="I207" s="162"/>
      <c r="L207" s="158"/>
      <c r="M207" s="163"/>
      <c r="T207" s="164"/>
      <c r="AT207" s="159" t="s">
        <v>230</v>
      </c>
      <c r="AU207" s="159" t="s">
        <v>85</v>
      </c>
      <c r="AV207" s="13" t="s">
        <v>85</v>
      </c>
      <c r="AW207" s="13" t="s">
        <v>36</v>
      </c>
      <c r="AX207" s="13" t="s">
        <v>75</v>
      </c>
      <c r="AY207" s="159" t="s">
        <v>218</v>
      </c>
    </row>
    <row r="208" spans="2:51" s="13" customFormat="1" ht="11.25">
      <c r="B208" s="158"/>
      <c r="D208" s="146" t="s">
        <v>230</v>
      </c>
      <c r="E208" s="159" t="s">
        <v>19</v>
      </c>
      <c r="F208" s="160" t="s">
        <v>1619</v>
      </c>
      <c r="H208" s="161">
        <v>2.1480000000000001</v>
      </c>
      <c r="I208" s="162"/>
      <c r="L208" s="158"/>
      <c r="M208" s="163"/>
      <c r="T208" s="164"/>
      <c r="AT208" s="159" t="s">
        <v>230</v>
      </c>
      <c r="AU208" s="159" t="s">
        <v>85</v>
      </c>
      <c r="AV208" s="13" t="s">
        <v>85</v>
      </c>
      <c r="AW208" s="13" t="s">
        <v>36</v>
      </c>
      <c r="AX208" s="13" t="s">
        <v>75</v>
      </c>
      <c r="AY208" s="159" t="s">
        <v>218</v>
      </c>
    </row>
    <row r="209" spans="2:51" s="13" customFormat="1" ht="11.25">
      <c r="B209" s="158"/>
      <c r="D209" s="146" t="s">
        <v>230</v>
      </c>
      <c r="E209" s="159" t="s">
        <v>19</v>
      </c>
      <c r="F209" s="160" t="s">
        <v>1620</v>
      </c>
      <c r="H209" s="161">
        <v>1.1599999999999999</v>
      </c>
      <c r="I209" s="162"/>
      <c r="L209" s="158"/>
      <c r="M209" s="163"/>
      <c r="T209" s="164"/>
      <c r="AT209" s="159" t="s">
        <v>230</v>
      </c>
      <c r="AU209" s="159" t="s">
        <v>85</v>
      </c>
      <c r="AV209" s="13" t="s">
        <v>85</v>
      </c>
      <c r="AW209" s="13" t="s">
        <v>36</v>
      </c>
      <c r="AX209" s="13" t="s">
        <v>75</v>
      </c>
      <c r="AY209" s="159" t="s">
        <v>218</v>
      </c>
    </row>
    <row r="210" spans="2:51" s="12" customFormat="1" ht="11.25">
      <c r="B210" s="152"/>
      <c r="D210" s="146" t="s">
        <v>230</v>
      </c>
      <c r="E210" s="153" t="s">
        <v>19</v>
      </c>
      <c r="F210" s="154" t="s">
        <v>1621</v>
      </c>
      <c r="H210" s="153" t="s">
        <v>19</v>
      </c>
      <c r="I210" s="155"/>
      <c r="L210" s="152"/>
      <c r="M210" s="156"/>
      <c r="T210" s="157"/>
      <c r="AT210" s="153" t="s">
        <v>230</v>
      </c>
      <c r="AU210" s="153" t="s">
        <v>85</v>
      </c>
      <c r="AV210" s="12" t="s">
        <v>83</v>
      </c>
      <c r="AW210" s="12" t="s">
        <v>36</v>
      </c>
      <c r="AX210" s="12" t="s">
        <v>75</v>
      </c>
      <c r="AY210" s="153" t="s">
        <v>218</v>
      </c>
    </row>
    <row r="211" spans="2:51" s="13" customFormat="1" ht="11.25">
      <c r="B211" s="158"/>
      <c r="D211" s="146" t="s">
        <v>230</v>
      </c>
      <c r="E211" s="159" t="s">
        <v>19</v>
      </c>
      <c r="F211" s="160" t="s">
        <v>1622</v>
      </c>
      <c r="H211" s="161">
        <v>95.42</v>
      </c>
      <c r="I211" s="162"/>
      <c r="L211" s="158"/>
      <c r="M211" s="163"/>
      <c r="T211" s="164"/>
      <c r="AT211" s="159" t="s">
        <v>230</v>
      </c>
      <c r="AU211" s="159" t="s">
        <v>85</v>
      </c>
      <c r="AV211" s="13" t="s">
        <v>85</v>
      </c>
      <c r="AW211" s="13" t="s">
        <v>36</v>
      </c>
      <c r="AX211" s="13" t="s">
        <v>75</v>
      </c>
      <c r="AY211" s="159" t="s">
        <v>218</v>
      </c>
    </row>
    <row r="212" spans="2:51" s="13" customFormat="1" ht="11.25">
      <c r="B212" s="158"/>
      <c r="D212" s="146" t="s">
        <v>230</v>
      </c>
      <c r="E212" s="159" t="s">
        <v>19</v>
      </c>
      <c r="F212" s="160" t="s">
        <v>1623</v>
      </c>
      <c r="H212" s="161">
        <v>44.478000000000002</v>
      </c>
      <c r="I212" s="162"/>
      <c r="L212" s="158"/>
      <c r="M212" s="163"/>
      <c r="T212" s="164"/>
      <c r="AT212" s="159" t="s">
        <v>230</v>
      </c>
      <c r="AU212" s="159" t="s">
        <v>85</v>
      </c>
      <c r="AV212" s="13" t="s">
        <v>85</v>
      </c>
      <c r="AW212" s="13" t="s">
        <v>36</v>
      </c>
      <c r="AX212" s="13" t="s">
        <v>75</v>
      </c>
      <c r="AY212" s="159" t="s">
        <v>218</v>
      </c>
    </row>
    <row r="213" spans="2:51" s="13" customFormat="1" ht="11.25">
      <c r="B213" s="158"/>
      <c r="D213" s="146" t="s">
        <v>230</v>
      </c>
      <c r="E213" s="159" t="s">
        <v>19</v>
      </c>
      <c r="F213" s="160" t="s">
        <v>1624</v>
      </c>
      <c r="H213" s="161">
        <v>8.06</v>
      </c>
      <c r="I213" s="162"/>
      <c r="L213" s="158"/>
      <c r="M213" s="163"/>
      <c r="T213" s="164"/>
      <c r="AT213" s="159" t="s">
        <v>230</v>
      </c>
      <c r="AU213" s="159" t="s">
        <v>85</v>
      </c>
      <c r="AV213" s="13" t="s">
        <v>85</v>
      </c>
      <c r="AW213" s="13" t="s">
        <v>36</v>
      </c>
      <c r="AX213" s="13" t="s">
        <v>75</v>
      </c>
      <c r="AY213" s="159" t="s">
        <v>218</v>
      </c>
    </row>
    <row r="214" spans="2:51" s="13" customFormat="1" ht="11.25">
      <c r="B214" s="158"/>
      <c r="D214" s="146" t="s">
        <v>230</v>
      </c>
      <c r="E214" s="159" t="s">
        <v>19</v>
      </c>
      <c r="F214" s="160" t="s">
        <v>1625</v>
      </c>
      <c r="H214" s="161">
        <v>31.24</v>
      </c>
      <c r="I214" s="162"/>
      <c r="L214" s="158"/>
      <c r="M214" s="163"/>
      <c r="T214" s="164"/>
      <c r="AT214" s="159" t="s">
        <v>230</v>
      </c>
      <c r="AU214" s="159" t="s">
        <v>85</v>
      </c>
      <c r="AV214" s="13" t="s">
        <v>85</v>
      </c>
      <c r="AW214" s="13" t="s">
        <v>36</v>
      </c>
      <c r="AX214" s="13" t="s">
        <v>75</v>
      </c>
      <c r="AY214" s="159" t="s">
        <v>218</v>
      </c>
    </row>
    <row r="215" spans="2:51" s="12" customFormat="1" ht="11.25">
      <c r="B215" s="152"/>
      <c r="D215" s="146" t="s">
        <v>230</v>
      </c>
      <c r="E215" s="153" t="s">
        <v>19</v>
      </c>
      <c r="F215" s="154" t="s">
        <v>1626</v>
      </c>
      <c r="H215" s="153" t="s">
        <v>19</v>
      </c>
      <c r="I215" s="155"/>
      <c r="L215" s="152"/>
      <c r="M215" s="156"/>
      <c r="T215" s="157"/>
      <c r="AT215" s="153" t="s">
        <v>230</v>
      </c>
      <c r="AU215" s="153" t="s">
        <v>85</v>
      </c>
      <c r="AV215" s="12" t="s">
        <v>83</v>
      </c>
      <c r="AW215" s="12" t="s">
        <v>36</v>
      </c>
      <c r="AX215" s="12" t="s">
        <v>75</v>
      </c>
      <c r="AY215" s="153" t="s">
        <v>218</v>
      </c>
    </row>
    <row r="216" spans="2:51" s="13" customFormat="1" ht="11.25">
      <c r="B216" s="158"/>
      <c r="D216" s="146" t="s">
        <v>230</v>
      </c>
      <c r="E216" s="159" t="s">
        <v>19</v>
      </c>
      <c r="F216" s="160" t="s">
        <v>1627</v>
      </c>
      <c r="H216" s="161">
        <v>2.16</v>
      </c>
      <c r="I216" s="162"/>
      <c r="L216" s="158"/>
      <c r="M216" s="163"/>
      <c r="T216" s="164"/>
      <c r="AT216" s="159" t="s">
        <v>230</v>
      </c>
      <c r="AU216" s="159" t="s">
        <v>85</v>
      </c>
      <c r="AV216" s="13" t="s">
        <v>85</v>
      </c>
      <c r="AW216" s="13" t="s">
        <v>36</v>
      </c>
      <c r="AX216" s="13" t="s">
        <v>75</v>
      </c>
      <c r="AY216" s="159" t="s">
        <v>218</v>
      </c>
    </row>
    <row r="217" spans="2:51" s="12" customFormat="1" ht="11.25">
      <c r="B217" s="152"/>
      <c r="D217" s="146" t="s">
        <v>230</v>
      </c>
      <c r="E217" s="153" t="s">
        <v>19</v>
      </c>
      <c r="F217" s="154" t="s">
        <v>1628</v>
      </c>
      <c r="H217" s="153" t="s">
        <v>19</v>
      </c>
      <c r="I217" s="155"/>
      <c r="L217" s="152"/>
      <c r="M217" s="156"/>
      <c r="T217" s="157"/>
      <c r="AT217" s="153" t="s">
        <v>230</v>
      </c>
      <c r="AU217" s="153" t="s">
        <v>85</v>
      </c>
      <c r="AV217" s="12" t="s">
        <v>83</v>
      </c>
      <c r="AW217" s="12" t="s">
        <v>36</v>
      </c>
      <c r="AX217" s="12" t="s">
        <v>75</v>
      </c>
      <c r="AY217" s="153" t="s">
        <v>218</v>
      </c>
    </row>
    <row r="218" spans="2:51" s="13" customFormat="1" ht="11.25">
      <c r="B218" s="158"/>
      <c r="D218" s="146" t="s">
        <v>230</v>
      </c>
      <c r="E218" s="159" t="s">
        <v>19</v>
      </c>
      <c r="F218" s="160" t="s">
        <v>1629</v>
      </c>
      <c r="H218" s="161">
        <v>46.8</v>
      </c>
      <c r="I218" s="162"/>
      <c r="L218" s="158"/>
      <c r="M218" s="163"/>
      <c r="T218" s="164"/>
      <c r="AT218" s="159" t="s">
        <v>230</v>
      </c>
      <c r="AU218" s="159" t="s">
        <v>85</v>
      </c>
      <c r="AV218" s="13" t="s">
        <v>85</v>
      </c>
      <c r="AW218" s="13" t="s">
        <v>36</v>
      </c>
      <c r="AX218" s="13" t="s">
        <v>75</v>
      </c>
      <c r="AY218" s="159" t="s">
        <v>218</v>
      </c>
    </row>
    <row r="219" spans="2:51" s="13" customFormat="1" ht="11.25">
      <c r="B219" s="158"/>
      <c r="D219" s="146" t="s">
        <v>230</v>
      </c>
      <c r="E219" s="159" t="s">
        <v>19</v>
      </c>
      <c r="F219" s="160" t="s">
        <v>1630</v>
      </c>
      <c r="H219" s="161">
        <v>2.2549999999999999</v>
      </c>
      <c r="I219" s="162"/>
      <c r="L219" s="158"/>
      <c r="M219" s="163"/>
      <c r="T219" s="164"/>
      <c r="AT219" s="159" t="s">
        <v>230</v>
      </c>
      <c r="AU219" s="159" t="s">
        <v>85</v>
      </c>
      <c r="AV219" s="13" t="s">
        <v>85</v>
      </c>
      <c r="AW219" s="13" t="s">
        <v>36</v>
      </c>
      <c r="AX219" s="13" t="s">
        <v>75</v>
      </c>
      <c r="AY219" s="159" t="s">
        <v>218</v>
      </c>
    </row>
    <row r="220" spans="2:51" s="13" customFormat="1" ht="11.25">
      <c r="B220" s="158"/>
      <c r="D220" s="146" t="s">
        <v>230</v>
      </c>
      <c r="E220" s="159" t="s">
        <v>19</v>
      </c>
      <c r="F220" s="160" t="s">
        <v>1631</v>
      </c>
      <c r="H220" s="161">
        <v>10.48</v>
      </c>
      <c r="I220" s="162"/>
      <c r="L220" s="158"/>
      <c r="M220" s="163"/>
      <c r="T220" s="164"/>
      <c r="AT220" s="159" t="s">
        <v>230</v>
      </c>
      <c r="AU220" s="159" t="s">
        <v>85</v>
      </c>
      <c r="AV220" s="13" t="s">
        <v>85</v>
      </c>
      <c r="AW220" s="13" t="s">
        <v>36</v>
      </c>
      <c r="AX220" s="13" t="s">
        <v>75</v>
      </c>
      <c r="AY220" s="159" t="s">
        <v>218</v>
      </c>
    </row>
    <row r="221" spans="2:51" s="12" customFormat="1" ht="11.25">
      <c r="B221" s="152"/>
      <c r="D221" s="146" t="s">
        <v>230</v>
      </c>
      <c r="E221" s="153" t="s">
        <v>19</v>
      </c>
      <c r="F221" s="154" t="s">
        <v>1632</v>
      </c>
      <c r="H221" s="153" t="s">
        <v>19</v>
      </c>
      <c r="I221" s="155"/>
      <c r="L221" s="152"/>
      <c r="M221" s="156"/>
      <c r="T221" s="157"/>
      <c r="AT221" s="153" t="s">
        <v>230</v>
      </c>
      <c r="AU221" s="153" t="s">
        <v>85</v>
      </c>
      <c r="AV221" s="12" t="s">
        <v>83</v>
      </c>
      <c r="AW221" s="12" t="s">
        <v>36</v>
      </c>
      <c r="AX221" s="12" t="s">
        <v>75</v>
      </c>
      <c r="AY221" s="153" t="s">
        <v>218</v>
      </c>
    </row>
    <row r="222" spans="2:51" s="13" customFormat="1" ht="11.25">
      <c r="B222" s="158"/>
      <c r="D222" s="146" t="s">
        <v>230</v>
      </c>
      <c r="E222" s="159" t="s">
        <v>19</v>
      </c>
      <c r="F222" s="160" t="s">
        <v>1633</v>
      </c>
      <c r="H222" s="161">
        <v>184.6</v>
      </c>
      <c r="I222" s="162"/>
      <c r="L222" s="158"/>
      <c r="M222" s="163"/>
      <c r="T222" s="164"/>
      <c r="AT222" s="159" t="s">
        <v>230</v>
      </c>
      <c r="AU222" s="159" t="s">
        <v>85</v>
      </c>
      <c r="AV222" s="13" t="s">
        <v>85</v>
      </c>
      <c r="AW222" s="13" t="s">
        <v>36</v>
      </c>
      <c r="AX222" s="13" t="s">
        <v>75</v>
      </c>
      <c r="AY222" s="159" t="s">
        <v>218</v>
      </c>
    </row>
    <row r="223" spans="2:51" s="12" customFormat="1" ht="11.25">
      <c r="B223" s="152"/>
      <c r="D223" s="146" t="s">
        <v>230</v>
      </c>
      <c r="E223" s="153" t="s">
        <v>19</v>
      </c>
      <c r="F223" s="154" t="s">
        <v>1634</v>
      </c>
      <c r="H223" s="153" t="s">
        <v>19</v>
      </c>
      <c r="I223" s="155"/>
      <c r="L223" s="152"/>
      <c r="M223" s="156"/>
      <c r="T223" s="157"/>
      <c r="AT223" s="153" t="s">
        <v>230</v>
      </c>
      <c r="AU223" s="153" t="s">
        <v>85</v>
      </c>
      <c r="AV223" s="12" t="s">
        <v>83</v>
      </c>
      <c r="AW223" s="12" t="s">
        <v>36</v>
      </c>
      <c r="AX223" s="12" t="s">
        <v>75</v>
      </c>
      <c r="AY223" s="153" t="s">
        <v>218</v>
      </c>
    </row>
    <row r="224" spans="2:51" s="13" customFormat="1" ht="11.25">
      <c r="B224" s="158"/>
      <c r="D224" s="146" t="s">
        <v>230</v>
      </c>
      <c r="E224" s="159" t="s">
        <v>19</v>
      </c>
      <c r="F224" s="160" t="s">
        <v>1635</v>
      </c>
      <c r="H224" s="161">
        <v>65</v>
      </c>
      <c r="I224" s="162"/>
      <c r="L224" s="158"/>
      <c r="M224" s="163"/>
      <c r="T224" s="164"/>
      <c r="AT224" s="159" t="s">
        <v>230</v>
      </c>
      <c r="AU224" s="159" t="s">
        <v>85</v>
      </c>
      <c r="AV224" s="13" t="s">
        <v>85</v>
      </c>
      <c r="AW224" s="13" t="s">
        <v>36</v>
      </c>
      <c r="AX224" s="13" t="s">
        <v>75</v>
      </c>
      <c r="AY224" s="159" t="s">
        <v>218</v>
      </c>
    </row>
    <row r="225" spans="2:65" s="14" customFormat="1" ht="11.25">
      <c r="B225" s="165"/>
      <c r="D225" s="146" t="s">
        <v>230</v>
      </c>
      <c r="E225" s="166" t="s">
        <v>1100</v>
      </c>
      <c r="F225" s="167" t="s">
        <v>235</v>
      </c>
      <c r="H225" s="168">
        <v>1152.7639999999999</v>
      </c>
      <c r="I225" s="169"/>
      <c r="L225" s="165"/>
      <c r="M225" s="170"/>
      <c r="T225" s="171"/>
      <c r="AT225" s="166" t="s">
        <v>230</v>
      </c>
      <c r="AU225" s="166" t="s">
        <v>85</v>
      </c>
      <c r="AV225" s="14" t="s">
        <v>224</v>
      </c>
      <c r="AW225" s="14" t="s">
        <v>36</v>
      </c>
      <c r="AX225" s="14" t="s">
        <v>83</v>
      </c>
      <c r="AY225" s="166" t="s">
        <v>218</v>
      </c>
    </row>
    <row r="226" spans="2:65" s="1" customFormat="1" ht="16.5" customHeight="1">
      <c r="B226" s="33"/>
      <c r="C226" s="133" t="s">
        <v>255</v>
      </c>
      <c r="D226" s="133" t="s">
        <v>220</v>
      </c>
      <c r="E226" s="134" t="s">
        <v>1636</v>
      </c>
      <c r="F226" s="135" t="s">
        <v>1637</v>
      </c>
      <c r="G226" s="136" t="s">
        <v>151</v>
      </c>
      <c r="H226" s="137">
        <v>74.808999999999997</v>
      </c>
      <c r="I226" s="138"/>
      <c r="J226" s="139">
        <f>ROUND(I226*H226,2)</f>
        <v>0</v>
      </c>
      <c r="K226" s="135" t="s">
        <v>19</v>
      </c>
      <c r="L226" s="33"/>
      <c r="M226" s="140" t="s">
        <v>19</v>
      </c>
      <c r="N226" s="141" t="s">
        <v>46</v>
      </c>
      <c r="P226" s="142">
        <f>O226*H226</f>
        <v>0</v>
      </c>
      <c r="Q226" s="142">
        <v>7.26E-3</v>
      </c>
      <c r="R226" s="142">
        <f>Q226*H226</f>
        <v>0.54311334</v>
      </c>
      <c r="S226" s="142">
        <v>0</v>
      </c>
      <c r="T226" s="143">
        <f>S226*H226</f>
        <v>0</v>
      </c>
      <c r="AR226" s="144" t="s">
        <v>224</v>
      </c>
      <c r="AT226" s="144" t="s">
        <v>220</v>
      </c>
      <c r="AU226" s="144" t="s">
        <v>85</v>
      </c>
      <c r="AY226" s="18" t="s">
        <v>218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8" t="s">
        <v>83</v>
      </c>
      <c r="BK226" s="145">
        <f>ROUND(I226*H226,2)</f>
        <v>0</v>
      </c>
      <c r="BL226" s="18" t="s">
        <v>224</v>
      </c>
      <c r="BM226" s="144" t="s">
        <v>1638</v>
      </c>
    </row>
    <row r="227" spans="2:65" s="1" customFormat="1" ht="29.25">
      <c r="B227" s="33"/>
      <c r="D227" s="146" t="s">
        <v>226</v>
      </c>
      <c r="F227" s="147" t="s">
        <v>1639</v>
      </c>
      <c r="I227" s="148"/>
      <c r="L227" s="33"/>
      <c r="M227" s="149"/>
      <c r="T227" s="54"/>
      <c r="AT227" s="18" t="s">
        <v>226</v>
      </c>
      <c r="AU227" s="18" t="s">
        <v>85</v>
      </c>
    </row>
    <row r="228" spans="2:65" s="1" customFormat="1" ht="19.5">
      <c r="B228" s="33"/>
      <c r="D228" s="146" t="s">
        <v>276</v>
      </c>
      <c r="F228" s="175" t="s">
        <v>1167</v>
      </c>
      <c r="I228" s="148"/>
      <c r="L228" s="33"/>
      <c r="M228" s="149"/>
      <c r="T228" s="54"/>
      <c r="AT228" s="18" t="s">
        <v>276</v>
      </c>
      <c r="AU228" s="18" t="s">
        <v>85</v>
      </c>
    </row>
    <row r="229" spans="2:65" s="12" customFormat="1" ht="11.25">
      <c r="B229" s="152"/>
      <c r="D229" s="146" t="s">
        <v>230</v>
      </c>
      <c r="E229" s="153" t="s">
        <v>19</v>
      </c>
      <c r="F229" s="154" t="s">
        <v>1134</v>
      </c>
      <c r="H229" s="153" t="s">
        <v>19</v>
      </c>
      <c r="I229" s="155"/>
      <c r="L229" s="152"/>
      <c r="M229" s="156"/>
      <c r="T229" s="157"/>
      <c r="AT229" s="153" t="s">
        <v>230</v>
      </c>
      <c r="AU229" s="153" t="s">
        <v>85</v>
      </c>
      <c r="AV229" s="12" t="s">
        <v>83</v>
      </c>
      <c r="AW229" s="12" t="s">
        <v>36</v>
      </c>
      <c r="AX229" s="12" t="s">
        <v>75</v>
      </c>
      <c r="AY229" s="153" t="s">
        <v>218</v>
      </c>
    </row>
    <row r="230" spans="2:65" s="12" customFormat="1" ht="11.25">
      <c r="B230" s="152"/>
      <c r="D230" s="146" t="s">
        <v>230</v>
      </c>
      <c r="E230" s="153" t="s">
        <v>19</v>
      </c>
      <c r="F230" s="154" t="s">
        <v>1640</v>
      </c>
      <c r="H230" s="153" t="s">
        <v>19</v>
      </c>
      <c r="I230" s="155"/>
      <c r="L230" s="152"/>
      <c r="M230" s="156"/>
      <c r="T230" s="157"/>
      <c r="AT230" s="153" t="s">
        <v>230</v>
      </c>
      <c r="AU230" s="153" t="s">
        <v>85</v>
      </c>
      <c r="AV230" s="12" t="s">
        <v>83</v>
      </c>
      <c r="AW230" s="12" t="s">
        <v>36</v>
      </c>
      <c r="AX230" s="12" t="s">
        <v>75</v>
      </c>
      <c r="AY230" s="153" t="s">
        <v>218</v>
      </c>
    </row>
    <row r="231" spans="2:65" s="13" customFormat="1" ht="11.25">
      <c r="B231" s="158"/>
      <c r="D231" s="146" t="s">
        <v>230</v>
      </c>
      <c r="E231" s="159" t="s">
        <v>19</v>
      </c>
      <c r="F231" s="160" t="s">
        <v>1641</v>
      </c>
      <c r="H231" s="161">
        <v>0</v>
      </c>
      <c r="I231" s="162"/>
      <c r="L231" s="158"/>
      <c r="M231" s="163"/>
      <c r="T231" s="164"/>
      <c r="AT231" s="159" t="s">
        <v>230</v>
      </c>
      <c r="AU231" s="159" t="s">
        <v>85</v>
      </c>
      <c r="AV231" s="13" t="s">
        <v>85</v>
      </c>
      <c r="AW231" s="13" t="s">
        <v>36</v>
      </c>
      <c r="AX231" s="13" t="s">
        <v>75</v>
      </c>
      <c r="AY231" s="159" t="s">
        <v>218</v>
      </c>
    </row>
    <row r="232" spans="2:65" s="12" customFormat="1" ht="11.25">
      <c r="B232" s="152"/>
      <c r="D232" s="146" t="s">
        <v>230</v>
      </c>
      <c r="E232" s="153" t="s">
        <v>19</v>
      </c>
      <c r="F232" s="154" t="s">
        <v>1642</v>
      </c>
      <c r="H232" s="153" t="s">
        <v>19</v>
      </c>
      <c r="I232" s="155"/>
      <c r="L232" s="152"/>
      <c r="M232" s="156"/>
      <c r="T232" s="157"/>
      <c r="AT232" s="153" t="s">
        <v>230</v>
      </c>
      <c r="AU232" s="153" t="s">
        <v>85</v>
      </c>
      <c r="AV232" s="12" t="s">
        <v>83</v>
      </c>
      <c r="AW232" s="12" t="s">
        <v>36</v>
      </c>
      <c r="AX232" s="12" t="s">
        <v>75</v>
      </c>
      <c r="AY232" s="153" t="s">
        <v>218</v>
      </c>
    </row>
    <row r="233" spans="2:65" s="13" customFormat="1" ht="11.25">
      <c r="B233" s="158"/>
      <c r="D233" s="146" t="s">
        <v>230</v>
      </c>
      <c r="E233" s="159" t="s">
        <v>19</v>
      </c>
      <c r="F233" s="160" t="s">
        <v>1643</v>
      </c>
      <c r="H233" s="161">
        <v>14.88</v>
      </c>
      <c r="I233" s="162"/>
      <c r="L233" s="158"/>
      <c r="M233" s="163"/>
      <c r="T233" s="164"/>
      <c r="AT233" s="159" t="s">
        <v>230</v>
      </c>
      <c r="AU233" s="159" t="s">
        <v>85</v>
      </c>
      <c r="AV233" s="13" t="s">
        <v>85</v>
      </c>
      <c r="AW233" s="13" t="s">
        <v>36</v>
      </c>
      <c r="AX233" s="13" t="s">
        <v>75</v>
      </c>
      <c r="AY233" s="159" t="s">
        <v>218</v>
      </c>
    </row>
    <row r="234" spans="2:65" s="12" customFormat="1" ht="11.25">
      <c r="B234" s="152"/>
      <c r="D234" s="146" t="s">
        <v>230</v>
      </c>
      <c r="E234" s="153" t="s">
        <v>19</v>
      </c>
      <c r="F234" s="154" t="s">
        <v>1611</v>
      </c>
      <c r="H234" s="153" t="s">
        <v>19</v>
      </c>
      <c r="I234" s="155"/>
      <c r="L234" s="152"/>
      <c r="M234" s="156"/>
      <c r="T234" s="157"/>
      <c r="AT234" s="153" t="s">
        <v>230</v>
      </c>
      <c r="AU234" s="153" t="s">
        <v>85</v>
      </c>
      <c r="AV234" s="12" t="s">
        <v>83</v>
      </c>
      <c r="AW234" s="12" t="s">
        <v>36</v>
      </c>
      <c r="AX234" s="12" t="s">
        <v>75</v>
      </c>
      <c r="AY234" s="153" t="s">
        <v>218</v>
      </c>
    </row>
    <row r="235" spans="2:65" s="13" customFormat="1" ht="11.25">
      <c r="B235" s="158"/>
      <c r="D235" s="146" t="s">
        <v>230</v>
      </c>
      <c r="E235" s="159" t="s">
        <v>19</v>
      </c>
      <c r="F235" s="160" t="s">
        <v>1644</v>
      </c>
      <c r="H235" s="161">
        <v>12.624000000000001</v>
      </c>
      <c r="I235" s="162"/>
      <c r="L235" s="158"/>
      <c r="M235" s="163"/>
      <c r="T235" s="164"/>
      <c r="AT235" s="159" t="s">
        <v>230</v>
      </c>
      <c r="AU235" s="159" t="s">
        <v>85</v>
      </c>
      <c r="AV235" s="13" t="s">
        <v>85</v>
      </c>
      <c r="AW235" s="13" t="s">
        <v>36</v>
      </c>
      <c r="AX235" s="13" t="s">
        <v>75</v>
      </c>
      <c r="AY235" s="159" t="s">
        <v>218</v>
      </c>
    </row>
    <row r="236" spans="2:65" s="12" customFormat="1" ht="11.25">
      <c r="B236" s="152"/>
      <c r="D236" s="146" t="s">
        <v>230</v>
      </c>
      <c r="E236" s="153" t="s">
        <v>19</v>
      </c>
      <c r="F236" s="154" t="s">
        <v>1645</v>
      </c>
      <c r="H236" s="153" t="s">
        <v>19</v>
      </c>
      <c r="I236" s="155"/>
      <c r="L236" s="152"/>
      <c r="M236" s="156"/>
      <c r="T236" s="157"/>
      <c r="AT236" s="153" t="s">
        <v>230</v>
      </c>
      <c r="AU236" s="153" t="s">
        <v>85</v>
      </c>
      <c r="AV236" s="12" t="s">
        <v>83</v>
      </c>
      <c r="AW236" s="12" t="s">
        <v>36</v>
      </c>
      <c r="AX236" s="12" t="s">
        <v>75</v>
      </c>
      <c r="AY236" s="153" t="s">
        <v>218</v>
      </c>
    </row>
    <row r="237" spans="2:65" s="13" customFormat="1" ht="11.25">
      <c r="B237" s="158"/>
      <c r="D237" s="146" t="s">
        <v>230</v>
      </c>
      <c r="E237" s="159" t="s">
        <v>19</v>
      </c>
      <c r="F237" s="160" t="s">
        <v>1646</v>
      </c>
      <c r="H237" s="161">
        <v>20.677</v>
      </c>
      <c r="I237" s="162"/>
      <c r="L237" s="158"/>
      <c r="M237" s="163"/>
      <c r="T237" s="164"/>
      <c r="AT237" s="159" t="s">
        <v>230</v>
      </c>
      <c r="AU237" s="159" t="s">
        <v>85</v>
      </c>
      <c r="AV237" s="13" t="s">
        <v>85</v>
      </c>
      <c r="AW237" s="13" t="s">
        <v>36</v>
      </c>
      <c r="AX237" s="13" t="s">
        <v>75</v>
      </c>
      <c r="AY237" s="159" t="s">
        <v>218</v>
      </c>
    </row>
    <row r="238" spans="2:65" s="12" customFormat="1" ht="11.25">
      <c r="B238" s="152"/>
      <c r="D238" s="146" t="s">
        <v>230</v>
      </c>
      <c r="E238" s="153" t="s">
        <v>19</v>
      </c>
      <c r="F238" s="154" t="s">
        <v>1647</v>
      </c>
      <c r="H238" s="153" t="s">
        <v>19</v>
      </c>
      <c r="I238" s="155"/>
      <c r="L238" s="152"/>
      <c r="M238" s="156"/>
      <c r="T238" s="157"/>
      <c r="AT238" s="153" t="s">
        <v>230</v>
      </c>
      <c r="AU238" s="153" t="s">
        <v>85</v>
      </c>
      <c r="AV238" s="12" t="s">
        <v>83</v>
      </c>
      <c r="AW238" s="12" t="s">
        <v>36</v>
      </c>
      <c r="AX238" s="12" t="s">
        <v>75</v>
      </c>
      <c r="AY238" s="153" t="s">
        <v>218</v>
      </c>
    </row>
    <row r="239" spans="2:65" s="13" customFormat="1" ht="11.25">
      <c r="B239" s="158"/>
      <c r="D239" s="146" t="s">
        <v>230</v>
      </c>
      <c r="E239" s="159" t="s">
        <v>19</v>
      </c>
      <c r="F239" s="160" t="s">
        <v>1648</v>
      </c>
      <c r="H239" s="161">
        <v>26.628</v>
      </c>
      <c r="I239" s="162"/>
      <c r="L239" s="158"/>
      <c r="M239" s="163"/>
      <c r="T239" s="164"/>
      <c r="AT239" s="159" t="s">
        <v>230</v>
      </c>
      <c r="AU239" s="159" t="s">
        <v>85</v>
      </c>
      <c r="AV239" s="13" t="s">
        <v>85</v>
      </c>
      <c r="AW239" s="13" t="s">
        <v>36</v>
      </c>
      <c r="AX239" s="13" t="s">
        <v>75</v>
      </c>
      <c r="AY239" s="159" t="s">
        <v>218</v>
      </c>
    </row>
    <row r="240" spans="2:65" s="14" customFormat="1" ht="11.25">
      <c r="B240" s="165"/>
      <c r="D240" s="146" t="s">
        <v>230</v>
      </c>
      <c r="E240" s="166" t="s">
        <v>1515</v>
      </c>
      <c r="F240" s="167" t="s">
        <v>235</v>
      </c>
      <c r="H240" s="168">
        <v>74.808999999999997</v>
      </c>
      <c r="I240" s="169"/>
      <c r="L240" s="165"/>
      <c r="M240" s="170"/>
      <c r="T240" s="171"/>
      <c r="AT240" s="166" t="s">
        <v>230</v>
      </c>
      <c r="AU240" s="166" t="s">
        <v>85</v>
      </c>
      <c r="AV240" s="14" t="s">
        <v>224</v>
      </c>
      <c r="AW240" s="14" t="s">
        <v>36</v>
      </c>
      <c r="AX240" s="14" t="s">
        <v>83</v>
      </c>
      <c r="AY240" s="166" t="s">
        <v>218</v>
      </c>
    </row>
    <row r="241" spans="2:65" s="1" customFormat="1" ht="16.5" customHeight="1">
      <c r="B241" s="33"/>
      <c r="C241" s="133" t="s">
        <v>262</v>
      </c>
      <c r="D241" s="133" t="s">
        <v>220</v>
      </c>
      <c r="E241" s="134" t="s">
        <v>1649</v>
      </c>
      <c r="F241" s="135" t="s">
        <v>1650</v>
      </c>
      <c r="G241" s="136" t="s">
        <v>151</v>
      </c>
      <c r="H241" s="137">
        <v>22.63</v>
      </c>
      <c r="I241" s="138"/>
      <c r="J241" s="139">
        <f>ROUND(I241*H241,2)</f>
        <v>0</v>
      </c>
      <c r="K241" s="135" t="s">
        <v>19</v>
      </c>
      <c r="L241" s="33"/>
      <c r="M241" s="140" t="s">
        <v>19</v>
      </c>
      <c r="N241" s="141" t="s">
        <v>46</v>
      </c>
      <c r="P241" s="142">
        <f>O241*H241</f>
        <v>0</v>
      </c>
      <c r="Q241" s="142">
        <v>7.26E-3</v>
      </c>
      <c r="R241" s="142">
        <f>Q241*H241</f>
        <v>0.16429379999999999</v>
      </c>
      <c r="S241" s="142">
        <v>0</v>
      </c>
      <c r="T241" s="143">
        <f>S241*H241</f>
        <v>0</v>
      </c>
      <c r="AR241" s="144" t="s">
        <v>224</v>
      </c>
      <c r="AT241" s="144" t="s">
        <v>220</v>
      </c>
      <c r="AU241" s="144" t="s">
        <v>85</v>
      </c>
      <c r="AY241" s="18" t="s">
        <v>218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8" t="s">
        <v>83</v>
      </c>
      <c r="BK241" s="145">
        <f>ROUND(I241*H241,2)</f>
        <v>0</v>
      </c>
      <c r="BL241" s="18" t="s">
        <v>224</v>
      </c>
      <c r="BM241" s="144" t="s">
        <v>1651</v>
      </c>
    </row>
    <row r="242" spans="2:65" s="1" customFormat="1" ht="29.25">
      <c r="B242" s="33"/>
      <c r="D242" s="146" t="s">
        <v>226</v>
      </c>
      <c r="F242" s="147" t="s">
        <v>1652</v>
      </c>
      <c r="I242" s="148"/>
      <c r="L242" s="33"/>
      <c r="M242" s="149"/>
      <c r="T242" s="54"/>
      <c r="AT242" s="18" t="s">
        <v>226</v>
      </c>
      <c r="AU242" s="18" t="s">
        <v>85</v>
      </c>
    </row>
    <row r="243" spans="2:65" s="12" customFormat="1" ht="11.25">
      <c r="B243" s="152"/>
      <c r="D243" s="146" t="s">
        <v>230</v>
      </c>
      <c r="E243" s="153" t="s">
        <v>19</v>
      </c>
      <c r="F243" s="154" t="s">
        <v>1134</v>
      </c>
      <c r="H243" s="153" t="s">
        <v>19</v>
      </c>
      <c r="I243" s="155"/>
      <c r="L243" s="152"/>
      <c r="M243" s="156"/>
      <c r="T243" s="157"/>
      <c r="AT243" s="153" t="s">
        <v>230</v>
      </c>
      <c r="AU243" s="153" t="s">
        <v>85</v>
      </c>
      <c r="AV243" s="12" t="s">
        <v>83</v>
      </c>
      <c r="AW243" s="12" t="s">
        <v>36</v>
      </c>
      <c r="AX243" s="12" t="s">
        <v>75</v>
      </c>
      <c r="AY243" s="153" t="s">
        <v>218</v>
      </c>
    </row>
    <row r="244" spans="2:65" s="12" customFormat="1" ht="11.25">
      <c r="B244" s="152"/>
      <c r="D244" s="146" t="s">
        <v>230</v>
      </c>
      <c r="E244" s="153" t="s">
        <v>19</v>
      </c>
      <c r="F244" s="154" t="s">
        <v>1653</v>
      </c>
      <c r="H244" s="153" t="s">
        <v>19</v>
      </c>
      <c r="I244" s="155"/>
      <c r="L244" s="152"/>
      <c r="M244" s="156"/>
      <c r="T244" s="157"/>
      <c r="AT244" s="153" t="s">
        <v>230</v>
      </c>
      <c r="AU244" s="153" t="s">
        <v>85</v>
      </c>
      <c r="AV244" s="12" t="s">
        <v>83</v>
      </c>
      <c r="AW244" s="12" t="s">
        <v>36</v>
      </c>
      <c r="AX244" s="12" t="s">
        <v>75</v>
      </c>
      <c r="AY244" s="153" t="s">
        <v>218</v>
      </c>
    </row>
    <row r="245" spans="2:65" s="13" customFormat="1" ht="11.25">
      <c r="B245" s="158"/>
      <c r="D245" s="146" t="s">
        <v>230</v>
      </c>
      <c r="E245" s="159" t="s">
        <v>19</v>
      </c>
      <c r="F245" s="160" t="s">
        <v>1654</v>
      </c>
      <c r="H245" s="161">
        <v>22.63</v>
      </c>
      <c r="I245" s="162"/>
      <c r="L245" s="158"/>
      <c r="M245" s="163"/>
      <c r="T245" s="164"/>
      <c r="AT245" s="159" t="s">
        <v>230</v>
      </c>
      <c r="AU245" s="159" t="s">
        <v>85</v>
      </c>
      <c r="AV245" s="13" t="s">
        <v>85</v>
      </c>
      <c r="AW245" s="13" t="s">
        <v>36</v>
      </c>
      <c r="AX245" s="13" t="s">
        <v>75</v>
      </c>
      <c r="AY245" s="159" t="s">
        <v>218</v>
      </c>
    </row>
    <row r="246" spans="2:65" s="14" customFormat="1" ht="11.25">
      <c r="B246" s="165"/>
      <c r="D246" s="146" t="s">
        <v>230</v>
      </c>
      <c r="E246" s="166" t="s">
        <v>1510</v>
      </c>
      <c r="F246" s="167" t="s">
        <v>235</v>
      </c>
      <c r="H246" s="168">
        <v>22.63</v>
      </c>
      <c r="I246" s="169"/>
      <c r="L246" s="165"/>
      <c r="M246" s="170"/>
      <c r="T246" s="171"/>
      <c r="AT246" s="166" t="s">
        <v>230</v>
      </c>
      <c r="AU246" s="166" t="s">
        <v>85</v>
      </c>
      <c r="AV246" s="14" t="s">
        <v>224</v>
      </c>
      <c r="AW246" s="14" t="s">
        <v>36</v>
      </c>
      <c r="AX246" s="14" t="s">
        <v>83</v>
      </c>
      <c r="AY246" s="166" t="s">
        <v>218</v>
      </c>
    </row>
    <row r="247" spans="2:65" s="1" customFormat="1" ht="16.5" customHeight="1">
      <c r="B247" s="33"/>
      <c r="C247" s="133" t="s">
        <v>270</v>
      </c>
      <c r="D247" s="133" t="s">
        <v>220</v>
      </c>
      <c r="E247" s="134" t="s">
        <v>1176</v>
      </c>
      <c r="F247" s="135" t="s">
        <v>1177</v>
      </c>
      <c r="G247" s="136" t="s">
        <v>151</v>
      </c>
      <c r="H247" s="137">
        <v>17.940000000000001</v>
      </c>
      <c r="I247" s="138"/>
      <c r="J247" s="139">
        <f>ROUND(I247*H247,2)</f>
        <v>0</v>
      </c>
      <c r="K247" s="135" t="s">
        <v>223</v>
      </c>
      <c r="L247" s="33"/>
      <c r="M247" s="140" t="s">
        <v>19</v>
      </c>
      <c r="N247" s="141" t="s">
        <v>46</v>
      </c>
      <c r="P247" s="142">
        <f>O247*H247</f>
        <v>0</v>
      </c>
      <c r="Q247" s="142">
        <v>8.8800000000000007E-3</v>
      </c>
      <c r="R247" s="142">
        <f>Q247*H247</f>
        <v>0.15930720000000004</v>
      </c>
      <c r="S247" s="142">
        <v>0</v>
      </c>
      <c r="T247" s="143">
        <f>S247*H247</f>
        <v>0</v>
      </c>
      <c r="AR247" s="144" t="s">
        <v>224</v>
      </c>
      <c r="AT247" s="144" t="s">
        <v>220</v>
      </c>
      <c r="AU247" s="144" t="s">
        <v>85</v>
      </c>
      <c r="AY247" s="18" t="s">
        <v>218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8" t="s">
        <v>83</v>
      </c>
      <c r="BK247" s="145">
        <f>ROUND(I247*H247,2)</f>
        <v>0</v>
      </c>
      <c r="BL247" s="18" t="s">
        <v>224</v>
      </c>
      <c r="BM247" s="144" t="s">
        <v>1655</v>
      </c>
    </row>
    <row r="248" spans="2:65" s="1" customFormat="1" ht="29.25">
      <c r="B248" s="33"/>
      <c r="D248" s="146" t="s">
        <v>226</v>
      </c>
      <c r="F248" s="147" t="s">
        <v>1179</v>
      </c>
      <c r="I248" s="148"/>
      <c r="L248" s="33"/>
      <c r="M248" s="149"/>
      <c r="T248" s="54"/>
      <c r="AT248" s="18" t="s">
        <v>226</v>
      </c>
      <c r="AU248" s="18" t="s">
        <v>85</v>
      </c>
    </row>
    <row r="249" spans="2:65" s="1" customFormat="1" ht="11.25">
      <c r="B249" s="33"/>
      <c r="D249" s="150" t="s">
        <v>228</v>
      </c>
      <c r="F249" s="151" t="s">
        <v>1180</v>
      </c>
      <c r="I249" s="148"/>
      <c r="L249" s="33"/>
      <c r="M249" s="149"/>
      <c r="T249" s="54"/>
      <c r="AT249" s="18" t="s">
        <v>228</v>
      </c>
      <c r="AU249" s="18" t="s">
        <v>85</v>
      </c>
    </row>
    <row r="250" spans="2:65" s="12" customFormat="1" ht="11.25">
      <c r="B250" s="152"/>
      <c r="D250" s="146" t="s">
        <v>230</v>
      </c>
      <c r="E250" s="153" t="s">
        <v>19</v>
      </c>
      <c r="F250" s="154" t="s">
        <v>1134</v>
      </c>
      <c r="H250" s="153" t="s">
        <v>19</v>
      </c>
      <c r="I250" s="155"/>
      <c r="L250" s="152"/>
      <c r="M250" s="156"/>
      <c r="T250" s="157"/>
      <c r="AT250" s="153" t="s">
        <v>230</v>
      </c>
      <c r="AU250" s="153" t="s">
        <v>85</v>
      </c>
      <c r="AV250" s="12" t="s">
        <v>83</v>
      </c>
      <c r="AW250" s="12" t="s">
        <v>36</v>
      </c>
      <c r="AX250" s="12" t="s">
        <v>75</v>
      </c>
      <c r="AY250" s="153" t="s">
        <v>218</v>
      </c>
    </row>
    <row r="251" spans="2:65" s="12" customFormat="1" ht="11.25">
      <c r="B251" s="152"/>
      <c r="D251" s="146" t="s">
        <v>230</v>
      </c>
      <c r="E251" s="153" t="s">
        <v>19</v>
      </c>
      <c r="F251" s="154" t="s">
        <v>1656</v>
      </c>
      <c r="H251" s="153" t="s">
        <v>19</v>
      </c>
      <c r="I251" s="155"/>
      <c r="L251" s="152"/>
      <c r="M251" s="156"/>
      <c r="T251" s="157"/>
      <c r="AT251" s="153" t="s">
        <v>230</v>
      </c>
      <c r="AU251" s="153" t="s">
        <v>85</v>
      </c>
      <c r="AV251" s="12" t="s">
        <v>83</v>
      </c>
      <c r="AW251" s="12" t="s">
        <v>36</v>
      </c>
      <c r="AX251" s="12" t="s">
        <v>75</v>
      </c>
      <c r="AY251" s="153" t="s">
        <v>218</v>
      </c>
    </row>
    <row r="252" spans="2:65" s="13" customFormat="1" ht="11.25">
      <c r="B252" s="158"/>
      <c r="D252" s="146" t="s">
        <v>230</v>
      </c>
      <c r="E252" s="159" t="s">
        <v>19</v>
      </c>
      <c r="F252" s="160" t="s">
        <v>1657</v>
      </c>
      <c r="H252" s="161">
        <v>11.34</v>
      </c>
      <c r="I252" s="162"/>
      <c r="L252" s="158"/>
      <c r="M252" s="163"/>
      <c r="T252" s="164"/>
      <c r="AT252" s="159" t="s">
        <v>230</v>
      </c>
      <c r="AU252" s="159" t="s">
        <v>85</v>
      </c>
      <c r="AV252" s="13" t="s">
        <v>85</v>
      </c>
      <c r="AW252" s="13" t="s">
        <v>36</v>
      </c>
      <c r="AX252" s="13" t="s">
        <v>75</v>
      </c>
      <c r="AY252" s="159" t="s">
        <v>218</v>
      </c>
    </row>
    <row r="253" spans="2:65" s="12" customFormat="1" ht="11.25">
      <c r="B253" s="152"/>
      <c r="D253" s="146" t="s">
        <v>230</v>
      </c>
      <c r="E253" s="153" t="s">
        <v>19</v>
      </c>
      <c r="F253" s="154" t="s">
        <v>1658</v>
      </c>
      <c r="H253" s="153" t="s">
        <v>19</v>
      </c>
      <c r="I253" s="155"/>
      <c r="L253" s="152"/>
      <c r="M253" s="156"/>
      <c r="T253" s="157"/>
      <c r="AT253" s="153" t="s">
        <v>230</v>
      </c>
      <c r="AU253" s="153" t="s">
        <v>85</v>
      </c>
      <c r="AV253" s="12" t="s">
        <v>83</v>
      </c>
      <c r="AW253" s="12" t="s">
        <v>36</v>
      </c>
      <c r="AX253" s="12" t="s">
        <v>75</v>
      </c>
      <c r="AY253" s="153" t="s">
        <v>218</v>
      </c>
    </row>
    <row r="254" spans="2:65" s="13" customFormat="1" ht="11.25">
      <c r="B254" s="158"/>
      <c r="D254" s="146" t="s">
        <v>230</v>
      </c>
      <c r="E254" s="159" t="s">
        <v>19</v>
      </c>
      <c r="F254" s="160" t="s">
        <v>1659</v>
      </c>
      <c r="H254" s="161">
        <v>6.6</v>
      </c>
      <c r="I254" s="162"/>
      <c r="L254" s="158"/>
      <c r="M254" s="163"/>
      <c r="T254" s="164"/>
      <c r="AT254" s="159" t="s">
        <v>230</v>
      </c>
      <c r="AU254" s="159" t="s">
        <v>85</v>
      </c>
      <c r="AV254" s="13" t="s">
        <v>85</v>
      </c>
      <c r="AW254" s="13" t="s">
        <v>36</v>
      </c>
      <c r="AX254" s="13" t="s">
        <v>75</v>
      </c>
      <c r="AY254" s="159" t="s">
        <v>218</v>
      </c>
    </row>
    <row r="255" spans="2:65" s="14" customFormat="1" ht="11.25">
      <c r="B255" s="165"/>
      <c r="D255" s="146" t="s">
        <v>230</v>
      </c>
      <c r="E255" s="166" t="s">
        <v>1103</v>
      </c>
      <c r="F255" s="167" t="s">
        <v>235</v>
      </c>
      <c r="H255" s="168">
        <v>17.940000000000001</v>
      </c>
      <c r="I255" s="169"/>
      <c r="L255" s="165"/>
      <c r="M255" s="170"/>
      <c r="T255" s="171"/>
      <c r="AT255" s="166" t="s">
        <v>230</v>
      </c>
      <c r="AU255" s="166" t="s">
        <v>85</v>
      </c>
      <c r="AV255" s="14" t="s">
        <v>224</v>
      </c>
      <c r="AW255" s="14" t="s">
        <v>36</v>
      </c>
      <c r="AX255" s="14" t="s">
        <v>83</v>
      </c>
      <c r="AY255" s="166" t="s">
        <v>218</v>
      </c>
    </row>
    <row r="256" spans="2:65" s="1" customFormat="1" ht="16.5" customHeight="1">
      <c r="B256" s="33"/>
      <c r="C256" s="133" t="s">
        <v>301</v>
      </c>
      <c r="D256" s="133" t="s">
        <v>220</v>
      </c>
      <c r="E256" s="134" t="s">
        <v>1186</v>
      </c>
      <c r="F256" s="135" t="s">
        <v>1187</v>
      </c>
      <c r="G256" s="136" t="s">
        <v>151</v>
      </c>
      <c r="H256" s="137">
        <v>1152.7639999999999</v>
      </c>
      <c r="I256" s="138"/>
      <c r="J256" s="139">
        <f>ROUND(I256*H256,2)</f>
        <v>0</v>
      </c>
      <c r="K256" s="135" t="s">
        <v>223</v>
      </c>
      <c r="L256" s="33"/>
      <c r="M256" s="140" t="s">
        <v>19</v>
      </c>
      <c r="N256" s="141" t="s">
        <v>46</v>
      </c>
      <c r="P256" s="142">
        <f>O256*H256</f>
        <v>0</v>
      </c>
      <c r="Q256" s="142">
        <v>8.5999999999999998E-4</v>
      </c>
      <c r="R256" s="142">
        <f>Q256*H256</f>
        <v>0.99137703999999993</v>
      </c>
      <c r="S256" s="142">
        <v>0</v>
      </c>
      <c r="T256" s="143">
        <f>S256*H256</f>
        <v>0</v>
      </c>
      <c r="AR256" s="144" t="s">
        <v>224</v>
      </c>
      <c r="AT256" s="144" t="s">
        <v>220</v>
      </c>
      <c r="AU256" s="144" t="s">
        <v>85</v>
      </c>
      <c r="AY256" s="18" t="s">
        <v>218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8" t="s">
        <v>83</v>
      </c>
      <c r="BK256" s="145">
        <f>ROUND(I256*H256,2)</f>
        <v>0</v>
      </c>
      <c r="BL256" s="18" t="s">
        <v>224</v>
      </c>
      <c r="BM256" s="144" t="s">
        <v>1660</v>
      </c>
    </row>
    <row r="257" spans="2:51" s="1" customFormat="1" ht="29.25">
      <c r="B257" s="33"/>
      <c r="D257" s="146" t="s">
        <v>226</v>
      </c>
      <c r="F257" s="147" t="s">
        <v>1189</v>
      </c>
      <c r="I257" s="148"/>
      <c r="L257" s="33"/>
      <c r="M257" s="149"/>
      <c r="T257" s="54"/>
      <c r="AT257" s="18" t="s">
        <v>226</v>
      </c>
      <c r="AU257" s="18" t="s">
        <v>85</v>
      </c>
    </row>
    <row r="258" spans="2:51" s="1" customFormat="1" ht="11.25">
      <c r="B258" s="33"/>
      <c r="D258" s="150" t="s">
        <v>228</v>
      </c>
      <c r="F258" s="151" t="s">
        <v>1190</v>
      </c>
      <c r="I258" s="148"/>
      <c r="L258" s="33"/>
      <c r="M258" s="149"/>
      <c r="T258" s="54"/>
      <c r="AT258" s="18" t="s">
        <v>228</v>
      </c>
      <c r="AU258" s="18" t="s">
        <v>85</v>
      </c>
    </row>
    <row r="259" spans="2:51" s="13" customFormat="1" ht="11.25">
      <c r="B259" s="158"/>
      <c r="D259" s="146" t="s">
        <v>230</v>
      </c>
      <c r="E259" s="159" t="s">
        <v>19</v>
      </c>
      <c r="F259" s="160" t="s">
        <v>1100</v>
      </c>
      <c r="H259" s="161">
        <v>1152.7639999999999</v>
      </c>
      <c r="I259" s="162"/>
      <c r="L259" s="158"/>
      <c r="M259" s="163"/>
      <c r="T259" s="164"/>
      <c r="AT259" s="159" t="s">
        <v>230</v>
      </c>
      <c r="AU259" s="159" t="s">
        <v>85</v>
      </c>
      <c r="AV259" s="13" t="s">
        <v>85</v>
      </c>
      <c r="AW259" s="13" t="s">
        <v>36</v>
      </c>
      <c r="AX259" s="13" t="s">
        <v>83</v>
      </c>
      <c r="AY259" s="159" t="s">
        <v>218</v>
      </c>
    </row>
    <row r="260" spans="2:51" s="1" customFormat="1" ht="11.25">
      <c r="B260" s="33"/>
      <c r="D260" s="146" t="s">
        <v>247</v>
      </c>
      <c r="F260" s="172" t="s">
        <v>1191</v>
      </c>
      <c r="L260" s="33"/>
      <c r="M260" s="149"/>
      <c r="T260" s="54"/>
      <c r="AU260" s="18" t="s">
        <v>85</v>
      </c>
    </row>
    <row r="261" spans="2:51" s="1" customFormat="1" ht="11.25">
      <c r="B261" s="33"/>
      <c r="D261" s="146" t="s">
        <v>247</v>
      </c>
      <c r="F261" s="173" t="s">
        <v>1134</v>
      </c>
      <c r="H261" s="174">
        <v>0</v>
      </c>
      <c r="L261" s="33"/>
      <c r="M261" s="149"/>
      <c r="T261" s="54"/>
      <c r="AU261" s="18" t="s">
        <v>85</v>
      </c>
    </row>
    <row r="262" spans="2:51" s="1" customFormat="1" ht="11.25">
      <c r="B262" s="33"/>
      <c r="D262" s="146" t="s">
        <v>247</v>
      </c>
      <c r="F262" s="173" t="s">
        <v>1596</v>
      </c>
      <c r="H262" s="174">
        <v>0</v>
      </c>
      <c r="L262" s="33"/>
      <c r="M262" s="149"/>
      <c r="T262" s="54"/>
      <c r="AU262" s="18" t="s">
        <v>85</v>
      </c>
    </row>
    <row r="263" spans="2:51" s="1" customFormat="1" ht="11.25">
      <c r="B263" s="33"/>
      <c r="D263" s="146" t="s">
        <v>247</v>
      </c>
      <c r="F263" s="173" t="s">
        <v>1597</v>
      </c>
      <c r="H263" s="174">
        <v>68.650000000000006</v>
      </c>
      <c r="L263" s="33"/>
      <c r="M263" s="149"/>
      <c r="T263" s="54"/>
      <c r="AU263" s="18" t="s">
        <v>85</v>
      </c>
    </row>
    <row r="264" spans="2:51" s="1" customFormat="1" ht="11.25">
      <c r="B264" s="33"/>
      <c r="D264" s="146" t="s">
        <v>247</v>
      </c>
      <c r="F264" s="173" t="s">
        <v>1598</v>
      </c>
      <c r="H264" s="174">
        <v>8.8239999999999998</v>
      </c>
      <c r="L264" s="33"/>
      <c r="M264" s="149"/>
      <c r="T264" s="54"/>
      <c r="AU264" s="18" t="s">
        <v>85</v>
      </c>
    </row>
    <row r="265" spans="2:51" s="1" customFormat="1" ht="11.25">
      <c r="B265" s="33"/>
      <c r="D265" s="146" t="s">
        <v>247</v>
      </c>
      <c r="F265" s="173" t="s">
        <v>1599</v>
      </c>
      <c r="H265" s="174">
        <v>128.845</v>
      </c>
      <c r="L265" s="33"/>
      <c r="M265" s="149"/>
      <c r="T265" s="54"/>
      <c r="AU265" s="18" t="s">
        <v>85</v>
      </c>
    </row>
    <row r="266" spans="2:51" s="1" customFormat="1" ht="11.25">
      <c r="B266" s="33"/>
      <c r="D266" s="146" t="s">
        <v>247</v>
      </c>
      <c r="F266" s="173" t="s">
        <v>1600</v>
      </c>
      <c r="H266" s="174">
        <v>0</v>
      </c>
      <c r="L266" s="33"/>
      <c r="M266" s="149"/>
      <c r="T266" s="54"/>
      <c r="AU266" s="18" t="s">
        <v>85</v>
      </c>
    </row>
    <row r="267" spans="2:51" s="1" customFormat="1" ht="11.25">
      <c r="B267" s="33"/>
      <c r="D267" s="146" t="s">
        <v>247</v>
      </c>
      <c r="F267" s="173" t="s">
        <v>1601</v>
      </c>
      <c r="H267" s="174">
        <v>12.74</v>
      </c>
      <c r="L267" s="33"/>
      <c r="M267" s="149"/>
      <c r="T267" s="54"/>
      <c r="AU267" s="18" t="s">
        <v>85</v>
      </c>
    </row>
    <row r="268" spans="2:51" s="1" customFormat="1" ht="11.25">
      <c r="B268" s="33"/>
      <c r="D268" s="146" t="s">
        <v>247</v>
      </c>
      <c r="F268" s="173" t="s">
        <v>1602</v>
      </c>
      <c r="H268" s="174">
        <v>18.23</v>
      </c>
      <c r="L268" s="33"/>
      <c r="M268" s="149"/>
      <c r="T268" s="54"/>
      <c r="AU268" s="18" t="s">
        <v>85</v>
      </c>
    </row>
    <row r="269" spans="2:51" s="1" customFormat="1" ht="11.25">
      <c r="B269" s="33"/>
      <c r="D269" s="146" t="s">
        <v>247</v>
      </c>
      <c r="F269" s="173" t="s">
        <v>1603</v>
      </c>
      <c r="H269" s="174">
        <v>22.54</v>
      </c>
      <c r="L269" s="33"/>
      <c r="M269" s="149"/>
      <c r="T269" s="54"/>
      <c r="AU269" s="18" t="s">
        <v>85</v>
      </c>
    </row>
    <row r="270" spans="2:51" s="1" customFormat="1" ht="11.25">
      <c r="B270" s="33"/>
      <c r="D270" s="146" t="s">
        <v>247</v>
      </c>
      <c r="F270" s="173" t="s">
        <v>1604</v>
      </c>
      <c r="H270" s="174">
        <v>26.76</v>
      </c>
      <c r="L270" s="33"/>
      <c r="M270" s="149"/>
      <c r="T270" s="54"/>
      <c r="AU270" s="18" t="s">
        <v>85</v>
      </c>
    </row>
    <row r="271" spans="2:51" s="1" customFormat="1" ht="11.25">
      <c r="B271" s="33"/>
      <c r="D271" s="146" t="s">
        <v>247</v>
      </c>
      <c r="F271" s="173" t="s">
        <v>1605</v>
      </c>
      <c r="H271" s="174">
        <v>8.6449999999999996</v>
      </c>
      <c r="L271" s="33"/>
      <c r="M271" s="149"/>
      <c r="T271" s="54"/>
      <c r="AU271" s="18" t="s">
        <v>85</v>
      </c>
    </row>
    <row r="272" spans="2:51" s="1" customFormat="1" ht="11.25">
      <c r="B272" s="33"/>
      <c r="D272" s="146" t="s">
        <v>247</v>
      </c>
      <c r="F272" s="173" t="s">
        <v>1606</v>
      </c>
      <c r="H272" s="174">
        <v>95.28</v>
      </c>
      <c r="L272" s="33"/>
      <c r="M272" s="149"/>
      <c r="T272" s="54"/>
      <c r="AU272" s="18" t="s">
        <v>85</v>
      </c>
    </row>
    <row r="273" spans="2:47" s="1" customFormat="1" ht="11.25">
      <c r="B273" s="33"/>
      <c r="D273" s="146" t="s">
        <v>247</v>
      </c>
      <c r="F273" s="173" t="s">
        <v>1607</v>
      </c>
      <c r="H273" s="174">
        <v>0</v>
      </c>
      <c r="L273" s="33"/>
      <c r="M273" s="149"/>
      <c r="T273" s="54"/>
      <c r="AU273" s="18" t="s">
        <v>85</v>
      </c>
    </row>
    <row r="274" spans="2:47" s="1" customFormat="1" ht="11.25">
      <c r="B274" s="33"/>
      <c r="D274" s="146" t="s">
        <v>247</v>
      </c>
      <c r="F274" s="173" t="s">
        <v>1608</v>
      </c>
      <c r="H274" s="174">
        <v>36.877000000000002</v>
      </c>
      <c r="L274" s="33"/>
      <c r="M274" s="149"/>
      <c r="T274" s="54"/>
      <c r="AU274" s="18" t="s">
        <v>85</v>
      </c>
    </row>
    <row r="275" spans="2:47" s="1" customFormat="1" ht="11.25">
      <c r="B275" s="33"/>
      <c r="D275" s="146" t="s">
        <v>247</v>
      </c>
      <c r="F275" s="173" t="s">
        <v>1609</v>
      </c>
      <c r="H275" s="174">
        <v>0</v>
      </c>
      <c r="L275" s="33"/>
      <c r="M275" s="149"/>
      <c r="T275" s="54"/>
      <c r="AU275" s="18" t="s">
        <v>85</v>
      </c>
    </row>
    <row r="276" spans="2:47" s="1" customFormat="1" ht="11.25">
      <c r="B276" s="33"/>
      <c r="D276" s="146" t="s">
        <v>247</v>
      </c>
      <c r="F276" s="173" t="s">
        <v>1610</v>
      </c>
      <c r="H276" s="174">
        <v>20.350000000000001</v>
      </c>
      <c r="L276" s="33"/>
      <c r="M276" s="149"/>
      <c r="T276" s="54"/>
      <c r="AU276" s="18" t="s">
        <v>85</v>
      </c>
    </row>
    <row r="277" spans="2:47" s="1" customFormat="1" ht="11.25">
      <c r="B277" s="33"/>
      <c r="D277" s="146" t="s">
        <v>247</v>
      </c>
      <c r="F277" s="173" t="s">
        <v>1611</v>
      </c>
      <c r="H277" s="174">
        <v>0</v>
      </c>
      <c r="L277" s="33"/>
      <c r="M277" s="149"/>
      <c r="T277" s="54"/>
      <c r="AU277" s="18" t="s">
        <v>85</v>
      </c>
    </row>
    <row r="278" spans="2:47" s="1" customFormat="1" ht="11.25">
      <c r="B278" s="33"/>
      <c r="D278" s="146" t="s">
        <v>247</v>
      </c>
      <c r="F278" s="173" t="s">
        <v>1612</v>
      </c>
      <c r="H278" s="174">
        <v>17.966000000000001</v>
      </c>
      <c r="L278" s="33"/>
      <c r="M278" s="149"/>
      <c r="T278" s="54"/>
      <c r="AU278" s="18" t="s">
        <v>85</v>
      </c>
    </row>
    <row r="279" spans="2:47" s="1" customFormat="1" ht="11.25">
      <c r="B279" s="33"/>
      <c r="D279" s="146" t="s">
        <v>247</v>
      </c>
      <c r="F279" s="173" t="s">
        <v>1613</v>
      </c>
      <c r="H279" s="174">
        <v>3.44</v>
      </c>
      <c r="L279" s="33"/>
      <c r="M279" s="149"/>
      <c r="T279" s="54"/>
      <c r="AU279" s="18" t="s">
        <v>85</v>
      </c>
    </row>
    <row r="280" spans="2:47" s="1" customFormat="1" ht="11.25">
      <c r="B280" s="33"/>
      <c r="D280" s="146" t="s">
        <v>247</v>
      </c>
      <c r="F280" s="173" t="s">
        <v>1614</v>
      </c>
      <c r="H280" s="174">
        <v>0</v>
      </c>
      <c r="L280" s="33"/>
      <c r="M280" s="149"/>
      <c r="T280" s="54"/>
      <c r="AU280" s="18" t="s">
        <v>85</v>
      </c>
    </row>
    <row r="281" spans="2:47" s="1" customFormat="1" ht="11.25">
      <c r="B281" s="33"/>
      <c r="D281" s="146" t="s">
        <v>247</v>
      </c>
      <c r="F281" s="173" t="s">
        <v>1615</v>
      </c>
      <c r="H281" s="174">
        <v>33.25</v>
      </c>
      <c r="L281" s="33"/>
      <c r="M281" s="149"/>
      <c r="T281" s="54"/>
      <c r="AU281" s="18" t="s">
        <v>85</v>
      </c>
    </row>
    <row r="282" spans="2:47" s="1" customFormat="1" ht="11.25">
      <c r="B282" s="33"/>
      <c r="D282" s="146" t="s">
        <v>247</v>
      </c>
      <c r="F282" s="173" t="s">
        <v>1616</v>
      </c>
      <c r="H282" s="174">
        <v>116.43</v>
      </c>
      <c r="L282" s="33"/>
      <c r="M282" s="149"/>
      <c r="T282" s="54"/>
      <c r="AU282" s="18" t="s">
        <v>85</v>
      </c>
    </row>
    <row r="283" spans="2:47" s="1" customFormat="1" ht="11.25">
      <c r="B283" s="33"/>
      <c r="D283" s="146" t="s">
        <v>247</v>
      </c>
      <c r="F283" s="173" t="s">
        <v>1617</v>
      </c>
      <c r="H283" s="174">
        <v>35.886000000000003</v>
      </c>
      <c r="L283" s="33"/>
      <c r="M283" s="149"/>
      <c r="T283" s="54"/>
      <c r="AU283" s="18" t="s">
        <v>85</v>
      </c>
    </row>
    <row r="284" spans="2:47" s="1" customFormat="1" ht="11.25">
      <c r="B284" s="33"/>
      <c r="D284" s="146" t="s">
        <v>247</v>
      </c>
      <c r="F284" s="173" t="s">
        <v>1618</v>
      </c>
      <c r="H284" s="174">
        <v>4.25</v>
      </c>
      <c r="L284" s="33"/>
      <c r="M284" s="149"/>
      <c r="T284" s="54"/>
      <c r="AU284" s="18" t="s">
        <v>85</v>
      </c>
    </row>
    <row r="285" spans="2:47" s="1" customFormat="1" ht="11.25">
      <c r="B285" s="33"/>
      <c r="D285" s="146" t="s">
        <v>247</v>
      </c>
      <c r="F285" s="173" t="s">
        <v>1619</v>
      </c>
      <c r="H285" s="174">
        <v>2.1480000000000001</v>
      </c>
      <c r="L285" s="33"/>
      <c r="M285" s="149"/>
      <c r="T285" s="54"/>
      <c r="AU285" s="18" t="s">
        <v>85</v>
      </c>
    </row>
    <row r="286" spans="2:47" s="1" customFormat="1" ht="11.25">
      <c r="B286" s="33"/>
      <c r="D286" s="146" t="s">
        <v>247</v>
      </c>
      <c r="F286" s="173" t="s">
        <v>1620</v>
      </c>
      <c r="H286" s="174">
        <v>1.1599999999999999</v>
      </c>
      <c r="L286" s="33"/>
      <c r="M286" s="149"/>
      <c r="T286" s="54"/>
      <c r="AU286" s="18" t="s">
        <v>85</v>
      </c>
    </row>
    <row r="287" spans="2:47" s="1" customFormat="1" ht="11.25">
      <c r="B287" s="33"/>
      <c r="D287" s="146" t="s">
        <v>247</v>
      </c>
      <c r="F287" s="173" t="s">
        <v>1621</v>
      </c>
      <c r="H287" s="174">
        <v>0</v>
      </c>
      <c r="L287" s="33"/>
      <c r="M287" s="149"/>
      <c r="T287" s="54"/>
      <c r="AU287" s="18" t="s">
        <v>85</v>
      </c>
    </row>
    <row r="288" spans="2:47" s="1" customFormat="1" ht="11.25">
      <c r="B288" s="33"/>
      <c r="D288" s="146" t="s">
        <v>247</v>
      </c>
      <c r="F288" s="173" t="s">
        <v>1622</v>
      </c>
      <c r="H288" s="174">
        <v>95.42</v>
      </c>
      <c r="L288" s="33"/>
      <c r="M288" s="149"/>
      <c r="T288" s="54"/>
      <c r="AU288" s="18" t="s">
        <v>85</v>
      </c>
    </row>
    <row r="289" spans="2:65" s="1" customFormat="1" ht="11.25">
      <c r="B289" s="33"/>
      <c r="D289" s="146" t="s">
        <v>247</v>
      </c>
      <c r="F289" s="173" t="s">
        <v>1623</v>
      </c>
      <c r="H289" s="174">
        <v>44.478000000000002</v>
      </c>
      <c r="L289" s="33"/>
      <c r="M289" s="149"/>
      <c r="T289" s="54"/>
      <c r="AU289" s="18" t="s">
        <v>85</v>
      </c>
    </row>
    <row r="290" spans="2:65" s="1" customFormat="1" ht="11.25">
      <c r="B290" s="33"/>
      <c r="D290" s="146" t="s">
        <v>247</v>
      </c>
      <c r="F290" s="173" t="s">
        <v>1624</v>
      </c>
      <c r="H290" s="174">
        <v>8.06</v>
      </c>
      <c r="L290" s="33"/>
      <c r="M290" s="149"/>
      <c r="T290" s="54"/>
      <c r="AU290" s="18" t="s">
        <v>85</v>
      </c>
    </row>
    <row r="291" spans="2:65" s="1" customFormat="1" ht="11.25">
      <c r="B291" s="33"/>
      <c r="D291" s="146" t="s">
        <v>247</v>
      </c>
      <c r="F291" s="173" t="s">
        <v>1625</v>
      </c>
      <c r="H291" s="174">
        <v>31.24</v>
      </c>
      <c r="L291" s="33"/>
      <c r="M291" s="149"/>
      <c r="T291" s="54"/>
      <c r="AU291" s="18" t="s">
        <v>85</v>
      </c>
    </row>
    <row r="292" spans="2:65" s="1" customFormat="1" ht="11.25">
      <c r="B292" s="33"/>
      <c r="D292" s="146" t="s">
        <v>247</v>
      </c>
      <c r="F292" s="173" t="s">
        <v>1626</v>
      </c>
      <c r="H292" s="174">
        <v>0</v>
      </c>
      <c r="L292" s="33"/>
      <c r="M292" s="149"/>
      <c r="T292" s="54"/>
      <c r="AU292" s="18" t="s">
        <v>85</v>
      </c>
    </row>
    <row r="293" spans="2:65" s="1" customFormat="1" ht="11.25">
      <c r="B293" s="33"/>
      <c r="D293" s="146" t="s">
        <v>247</v>
      </c>
      <c r="F293" s="173" t="s">
        <v>1627</v>
      </c>
      <c r="H293" s="174">
        <v>2.16</v>
      </c>
      <c r="L293" s="33"/>
      <c r="M293" s="149"/>
      <c r="T293" s="54"/>
      <c r="AU293" s="18" t="s">
        <v>85</v>
      </c>
    </row>
    <row r="294" spans="2:65" s="1" customFormat="1" ht="11.25">
      <c r="B294" s="33"/>
      <c r="D294" s="146" t="s">
        <v>247</v>
      </c>
      <c r="F294" s="173" t="s">
        <v>1628</v>
      </c>
      <c r="H294" s="174">
        <v>0</v>
      </c>
      <c r="L294" s="33"/>
      <c r="M294" s="149"/>
      <c r="T294" s="54"/>
      <c r="AU294" s="18" t="s">
        <v>85</v>
      </c>
    </row>
    <row r="295" spans="2:65" s="1" customFormat="1" ht="11.25">
      <c r="B295" s="33"/>
      <c r="D295" s="146" t="s">
        <v>247</v>
      </c>
      <c r="F295" s="173" t="s">
        <v>1629</v>
      </c>
      <c r="H295" s="174">
        <v>46.8</v>
      </c>
      <c r="L295" s="33"/>
      <c r="M295" s="149"/>
      <c r="T295" s="54"/>
      <c r="AU295" s="18" t="s">
        <v>85</v>
      </c>
    </row>
    <row r="296" spans="2:65" s="1" customFormat="1" ht="11.25">
      <c r="B296" s="33"/>
      <c r="D296" s="146" t="s">
        <v>247</v>
      </c>
      <c r="F296" s="173" t="s">
        <v>1630</v>
      </c>
      <c r="H296" s="174">
        <v>2.2549999999999999</v>
      </c>
      <c r="L296" s="33"/>
      <c r="M296" s="149"/>
      <c r="T296" s="54"/>
      <c r="AU296" s="18" t="s">
        <v>85</v>
      </c>
    </row>
    <row r="297" spans="2:65" s="1" customFormat="1" ht="11.25">
      <c r="B297" s="33"/>
      <c r="D297" s="146" t="s">
        <v>247</v>
      </c>
      <c r="F297" s="173" t="s">
        <v>1631</v>
      </c>
      <c r="H297" s="174">
        <v>10.48</v>
      </c>
      <c r="L297" s="33"/>
      <c r="M297" s="149"/>
      <c r="T297" s="54"/>
      <c r="AU297" s="18" t="s">
        <v>85</v>
      </c>
    </row>
    <row r="298" spans="2:65" s="1" customFormat="1" ht="11.25">
      <c r="B298" s="33"/>
      <c r="D298" s="146" t="s">
        <v>247</v>
      </c>
      <c r="F298" s="173" t="s">
        <v>1632</v>
      </c>
      <c r="H298" s="174">
        <v>0</v>
      </c>
      <c r="L298" s="33"/>
      <c r="M298" s="149"/>
      <c r="T298" s="54"/>
      <c r="AU298" s="18" t="s">
        <v>85</v>
      </c>
    </row>
    <row r="299" spans="2:65" s="1" customFormat="1" ht="11.25">
      <c r="B299" s="33"/>
      <c r="D299" s="146" t="s">
        <v>247</v>
      </c>
      <c r="F299" s="173" t="s">
        <v>1633</v>
      </c>
      <c r="H299" s="174">
        <v>184.6</v>
      </c>
      <c r="L299" s="33"/>
      <c r="M299" s="149"/>
      <c r="T299" s="54"/>
      <c r="AU299" s="18" t="s">
        <v>85</v>
      </c>
    </row>
    <row r="300" spans="2:65" s="1" customFormat="1" ht="11.25">
      <c r="B300" s="33"/>
      <c r="D300" s="146" t="s">
        <v>247</v>
      </c>
      <c r="F300" s="173" t="s">
        <v>1634</v>
      </c>
      <c r="H300" s="174">
        <v>0</v>
      </c>
      <c r="L300" s="33"/>
      <c r="M300" s="149"/>
      <c r="T300" s="54"/>
      <c r="AU300" s="18" t="s">
        <v>85</v>
      </c>
    </row>
    <row r="301" spans="2:65" s="1" customFormat="1" ht="11.25">
      <c r="B301" s="33"/>
      <c r="D301" s="146" t="s">
        <v>247</v>
      </c>
      <c r="F301" s="173" t="s">
        <v>1635</v>
      </c>
      <c r="H301" s="174">
        <v>65</v>
      </c>
      <c r="L301" s="33"/>
      <c r="M301" s="149"/>
      <c r="T301" s="54"/>
      <c r="AU301" s="18" t="s">
        <v>85</v>
      </c>
    </row>
    <row r="302" spans="2:65" s="1" customFormat="1" ht="11.25">
      <c r="B302" s="33"/>
      <c r="D302" s="146" t="s">
        <v>247</v>
      </c>
      <c r="F302" s="173" t="s">
        <v>235</v>
      </c>
      <c r="H302" s="174">
        <v>1152.7639999999999</v>
      </c>
      <c r="L302" s="33"/>
      <c r="M302" s="149"/>
      <c r="T302" s="54"/>
      <c r="AU302" s="18" t="s">
        <v>85</v>
      </c>
    </row>
    <row r="303" spans="2:65" s="1" customFormat="1" ht="16.5" customHeight="1">
      <c r="B303" s="33"/>
      <c r="C303" s="133" t="s">
        <v>310</v>
      </c>
      <c r="D303" s="133" t="s">
        <v>220</v>
      </c>
      <c r="E303" s="134" t="s">
        <v>1661</v>
      </c>
      <c r="F303" s="135" t="s">
        <v>1662</v>
      </c>
      <c r="G303" s="136" t="s">
        <v>151</v>
      </c>
      <c r="H303" s="137">
        <v>74.808999999999997</v>
      </c>
      <c r="I303" s="138"/>
      <c r="J303" s="139">
        <f>ROUND(I303*H303,2)</f>
        <v>0</v>
      </c>
      <c r="K303" s="135" t="s">
        <v>19</v>
      </c>
      <c r="L303" s="33"/>
      <c r="M303" s="140" t="s">
        <v>19</v>
      </c>
      <c r="N303" s="141" t="s">
        <v>46</v>
      </c>
      <c r="P303" s="142">
        <f>O303*H303</f>
        <v>0</v>
      </c>
      <c r="Q303" s="142">
        <v>8.5999999999999998E-4</v>
      </c>
      <c r="R303" s="142">
        <f>Q303*H303</f>
        <v>6.4335740000000002E-2</v>
      </c>
      <c r="S303" s="142">
        <v>0</v>
      </c>
      <c r="T303" s="143">
        <f>S303*H303</f>
        <v>0</v>
      </c>
      <c r="AR303" s="144" t="s">
        <v>224</v>
      </c>
      <c r="AT303" s="144" t="s">
        <v>220</v>
      </c>
      <c r="AU303" s="144" t="s">
        <v>85</v>
      </c>
      <c r="AY303" s="18" t="s">
        <v>218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8" t="s">
        <v>83</v>
      </c>
      <c r="BK303" s="145">
        <f>ROUND(I303*H303,2)</f>
        <v>0</v>
      </c>
      <c r="BL303" s="18" t="s">
        <v>224</v>
      </c>
      <c r="BM303" s="144" t="s">
        <v>1663</v>
      </c>
    </row>
    <row r="304" spans="2:65" s="1" customFormat="1" ht="39">
      <c r="B304" s="33"/>
      <c r="D304" s="146" t="s">
        <v>226</v>
      </c>
      <c r="F304" s="147" t="s">
        <v>1664</v>
      </c>
      <c r="I304" s="148"/>
      <c r="L304" s="33"/>
      <c r="M304" s="149"/>
      <c r="T304" s="54"/>
      <c r="AT304" s="18" t="s">
        <v>226</v>
      </c>
      <c r="AU304" s="18" t="s">
        <v>85</v>
      </c>
    </row>
    <row r="305" spans="2:65" s="13" customFormat="1" ht="11.25">
      <c r="B305" s="158"/>
      <c r="D305" s="146" t="s">
        <v>230</v>
      </c>
      <c r="E305" s="159" t="s">
        <v>19</v>
      </c>
      <c r="F305" s="160" t="s">
        <v>1515</v>
      </c>
      <c r="H305" s="161">
        <v>74.808999999999997</v>
      </c>
      <c r="I305" s="162"/>
      <c r="L305" s="158"/>
      <c r="M305" s="163"/>
      <c r="T305" s="164"/>
      <c r="AT305" s="159" t="s">
        <v>230</v>
      </c>
      <c r="AU305" s="159" t="s">
        <v>85</v>
      </c>
      <c r="AV305" s="13" t="s">
        <v>85</v>
      </c>
      <c r="AW305" s="13" t="s">
        <v>36</v>
      </c>
      <c r="AX305" s="13" t="s">
        <v>83</v>
      </c>
      <c r="AY305" s="159" t="s">
        <v>218</v>
      </c>
    </row>
    <row r="306" spans="2:65" s="1" customFormat="1" ht="11.25">
      <c r="B306" s="33"/>
      <c r="D306" s="146" t="s">
        <v>247</v>
      </c>
      <c r="F306" s="172" t="s">
        <v>1665</v>
      </c>
      <c r="L306" s="33"/>
      <c r="M306" s="149"/>
      <c r="T306" s="54"/>
      <c r="AU306" s="18" t="s">
        <v>85</v>
      </c>
    </row>
    <row r="307" spans="2:65" s="1" customFormat="1" ht="11.25">
      <c r="B307" s="33"/>
      <c r="D307" s="146" t="s">
        <v>247</v>
      </c>
      <c r="F307" s="173" t="s">
        <v>1134</v>
      </c>
      <c r="H307" s="174">
        <v>0</v>
      </c>
      <c r="L307" s="33"/>
      <c r="M307" s="149"/>
      <c r="T307" s="54"/>
      <c r="AU307" s="18" t="s">
        <v>85</v>
      </c>
    </row>
    <row r="308" spans="2:65" s="1" customFormat="1" ht="11.25">
      <c r="B308" s="33"/>
      <c r="D308" s="146" t="s">
        <v>247</v>
      </c>
      <c r="F308" s="173" t="s">
        <v>1640</v>
      </c>
      <c r="H308" s="174">
        <v>0</v>
      </c>
      <c r="L308" s="33"/>
      <c r="M308" s="149"/>
      <c r="T308" s="54"/>
      <c r="AU308" s="18" t="s">
        <v>85</v>
      </c>
    </row>
    <row r="309" spans="2:65" s="1" customFormat="1" ht="11.25">
      <c r="B309" s="33"/>
      <c r="D309" s="146" t="s">
        <v>247</v>
      </c>
      <c r="F309" s="173" t="s">
        <v>1641</v>
      </c>
      <c r="H309" s="174">
        <v>0</v>
      </c>
      <c r="L309" s="33"/>
      <c r="M309" s="149"/>
      <c r="T309" s="54"/>
      <c r="AU309" s="18" t="s">
        <v>85</v>
      </c>
    </row>
    <row r="310" spans="2:65" s="1" customFormat="1" ht="11.25">
      <c r="B310" s="33"/>
      <c r="D310" s="146" t="s">
        <v>247</v>
      </c>
      <c r="F310" s="173" t="s">
        <v>1642</v>
      </c>
      <c r="H310" s="174">
        <v>0</v>
      </c>
      <c r="L310" s="33"/>
      <c r="M310" s="149"/>
      <c r="T310" s="54"/>
      <c r="AU310" s="18" t="s">
        <v>85</v>
      </c>
    </row>
    <row r="311" spans="2:65" s="1" customFormat="1" ht="11.25">
      <c r="B311" s="33"/>
      <c r="D311" s="146" t="s">
        <v>247</v>
      </c>
      <c r="F311" s="173" t="s">
        <v>1643</v>
      </c>
      <c r="H311" s="174">
        <v>14.88</v>
      </c>
      <c r="L311" s="33"/>
      <c r="M311" s="149"/>
      <c r="T311" s="54"/>
      <c r="AU311" s="18" t="s">
        <v>85</v>
      </c>
    </row>
    <row r="312" spans="2:65" s="1" customFormat="1" ht="11.25">
      <c r="B312" s="33"/>
      <c r="D312" s="146" t="s">
        <v>247</v>
      </c>
      <c r="F312" s="173" t="s">
        <v>1611</v>
      </c>
      <c r="H312" s="174">
        <v>0</v>
      </c>
      <c r="L312" s="33"/>
      <c r="M312" s="149"/>
      <c r="T312" s="54"/>
      <c r="AU312" s="18" t="s">
        <v>85</v>
      </c>
    </row>
    <row r="313" spans="2:65" s="1" customFormat="1" ht="11.25">
      <c r="B313" s="33"/>
      <c r="D313" s="146" t="s">
        <v>247</v>
      </c>
      <c r="F313" s="173" t="s">
        <v>1644</v>
      </c>
      <c r="H313" s="174">
        <v>12.624000000000001</v>
      </c>
      <c r="L313" s="33"/>
      <c r="M313" s="149"/>
      <c r="T313" s="54"/>
      <c r="AU313" s="18" t="s">
        <v>85</v>
      </c>
    </row>
    <row r="314" spans="2:65" s="1" customFormat="1" ht="11.25">
      <c r="B314" s="33"/>
      <c r="D314" s="146" t="s">
        <v>247</v>
      </c>
      <c r="F314" s="173" t="s">
        <v>1645</v>
      </c>
      <c r="H314" s="174">
        <v>0</v>
      </c>
      <c r="L314" s="33"/>
      <c r="M314" s="149"/>
      <c r="T314" s="54"/>
      <c r="AU314" s="18" t="s">
        <v>85</v>
      </c>
    </row>
    <row r="315" spans="2:65" s="1" customFormat="1" ht="11.25">
      <c r="B315" s="33"/>
      <c r="D315" s="146" t="s">
        <v>247</v>
      </c>
      <c r="F315" s="173" t="s">
        <v>1646</v>
      </c>
      <c r="H315" s="174">
        <v>20.677</v>
      </c>
      <c r="L315" s="33"/>
      <c r="M315" s="149"/>
      <c r="T315" s="54"/>
      <c r="AU315" s="18" t="s">
        <v>85</v>
      </c>
    </row>
    <row r="316" spans="2:65" s="1" customFormat="1" ht="11.25">
      <c r="B316" s="33"/>
      <c r="D316" s="146" t="s">
        <v>247</v>
      </c>
      <c r="F316" s="173" t="s">
        <v>1647</v>
      </c>
      <c r="H316" s="174">
        <v>0</v>
      </c>
      <c r="L316" s="33"/>
      <c r="M316" s="149"/>
      <c r="T316" s="54"/>
      <c r="AU316" s="18" t="s">
        <v>85</v>
      </c>
    </row>
    <row r="317" spans="2:65" s="1" customFormat="1" ht="11.25">
      <c r="B317" s="33"/>
      <c r="D317" s="146" t="s">
        <v>247</v>
      </c>
      <c r="F317" s="173" t="s">
        <v>1648</v>
      </c>
      <c r="H317" s="174">
        <v>26.628</v>
      </c>
      <c r="L317" s="33"/>
      <c r="M317" s="149"/>
      <c r="T317" s="54"/>
      <c r="AU317" s="18" t="s">
        <v>85</v>
      </c>
    </row>
    <row r="318" spans="2:65" s="1" customFormat="1" ht="11.25">
      <c r="B318" s="33"/>
      <c r="D318" s="146" t="s">
        <v>247</v>
      </c>
      <c r="F318" s="173" t="s">
        <v>235</v>
      </c>
      <c r="H318" s="174">
        <v>74.808999999999997</v>
      </c>
      <c r="L318" s="33"/>
      <c r="M318" s="149"/>
      <c r="T318" s="54"/>
      <c r="AU318" s="18" t="s">
        <v>85</v>
      </c>
    </row>
    <row r="319" spans="2:65" s="1" customFormat="1" ht="16.5" customHeight="1">
      <c r="B319" s="33"/>
      <c r="C319" s="133" t="s">
        <v>326</v>
      </c>
      <c r="D319" s="133" t="s">
        <v>220</v>
      </c>
      <c r="E319" s="134" t="s">
        <v>1666</v>
      </c>
      <c r="F319" s="135" t="s">
        <v>1667</v>
      </c>
      <c r="G319" s="136" t="s">
        <v>151</v>
      </c>
      <c r="H319" s="137">
        <v>22.63</v>
      </c>
      <c r="I319" s="138"/>
      <c r="J319" s="139">
        <f>ROUND(I319*H319,2)</f>
        <v>0</v>
      </c>
      <c r="K319" s="135" t="s">
        <v>19</v>
      </c>
      <c r="L319" s="33"/>
      <c r="M319" s="140" t="s">
        <v>19</v>
      </c>
      <c r="N319" s="141" t="s">
        <v>46</v>
      </c>
      <c r="P319" s="142">
        <f>O319*H319</f>
        <v>0</v>
      </c>
      <c r="Q319" s="142">
        <v>8.5999999999999998E-4</v>
      </c>
      <c r="R319" s="142">
        <f>Q319*H319</f>
        <v>1.9461799999999998E-2</v>
      </c>
      <c r="S319" s="142">
        <v>0</v>
      </c>
      <c r="T319" s="143">
        <f>S319*H319</f>
        <v>0</v>
      </c>
      <c r="AR319" s="144" t="s">
        <v>224</v>
      </c>
      <c r="AT319" s="144" t="s">
        <v>220</v>
      </c>
      <c r="AU319" s="144" t="s">
        <v>85</v>
      </c>
      <c r="AY319" s="18" t="s">
        <v>218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8" t="s">
        <v>83</v>
      </c>
      <c r="BK319" s="145">
        <f>ROUND(I319*H319,2)</f>
        <v>0</v>
      </c>
      <c r="BL319" s="18" t="s">
        <v>224</v>
      </c>
      <c r="BM319" s="144" t="s">
        <v>1668</v>
      </c>
    </row>
    <row r="320" spans="2:65" s="1" customFormat="1" ht="39">
      <c r="B320" s="33"/>
      <c r="D320" s="146" t="s">
        <v>226</v>
      </c>
      <c r="F320" s="147" t="s">
        <v>1669</v>
      </c>
      <c r="I320" s="148"/>
      <c r="L320" s="33"/>
      <c r="M320" s="149"/>
      <c r="T320" s="54"/>
      <c r="AT320" s="18" t="s">
        <v>226</v>
      </c>
      <c r="AU320" s="18" t="s">
        <v>85</v>
      </c>
    </row>
    <row r="321" spans="2:65" s="13" customFormat="1" ht="11.25">
      <c r="B321" s="158"/>
      <c r="D321" s="146" t="s">
        <v>230</v>
      </c>
      <c r="E321" s="159" t="s">
        <v>19</v>
      </c>
      <c r="F321" s="160" t="s">
        <v>1510</v>
      </c>
      <c r="H321" s="161">
        <v>22.63</v>
      </c>
      <c r="I321" s="162"/>
      <c r="L321" s="158"/>
      <c r="M321" s="163"/>
      <c r="T321" s="164"/>
      <c r="AT321" s="159" t="s">
        <v>230</v>
      </c>
      <c r="AU321" s="159" t="s">
        <v>85</v>
      </c>
      <c r="AV321" s="13" t="s">
        <v>85</v>
      </c>
      <c r="AW321" s="13" t="s">
        <v>36</v>
      </c>
      <c r="AX321" s="13" t="s">
        <v>83</v>
      </c>
      <c r="AY321" s="159" t="s">
        <v>218</v>
      </c>
    </row>
    <row r="322" spans="2:65" s="1" customFormat="1" ht="11.25">
      <c r="B322" s="33"/>
      <c r="D322" s="146" t="s">
        <v>247</v>
      </c>
      <c r="F322" s="172" t="s">
        <v>1670</v>
      </c>
      <c r="L322" s="33"/>
      <c r="M322" s="149"/>
      <c r="T322" s="54"/>
      <c r="AU322" s="18" t="s">
        <v>85</v>
      </c>
    </row>
    <row r="323" spans="2:65" s="1" customFormat="1" ht="11.25">
      <c r="B323" s="33"/>
      <c r="D323" s="146" t="s">
        <v>247</v>
      </c>
      <c r="F323" s="173" t="s">
        <v>1134</v>
      </c>
      <c r="H323" s="174">
        <v>0</v>
      </c>
      <c r="L323" s="33"/>
      <c r="M323" s="149"/>
      <c r="T323" s="54"/>
      <c r="AU323" s="18" t="s">
        <v>85</v>
      </c>
    </row>
    <row r="324" spans="2:65" s="1" customFormat="1" ht="11.25">
      <c r="B324" s="33"/>
      <c r="D324" s="146" t="s">
        <v>247</v>
      </c>
      <c r="F324" s="173" t="s">
        <v>1653</v>
      </c>
      <c r="H324" s="174">
        <v>0</v>
      </c>
      <c r="L324" s="33"/>
      <c r="M324" s="149"/>
      <c r="T324" s="54"/>
      <c r="AU324" s="18" t="s">
        <v>85</v>
      </c>
    </row>
    <row r="325" spans="2:65" s="1" customFormat="1" ht="11.25">
      <c r="B325" s="33"/>
      <c r="D325" s="146" t="s">
        <v>247</v>
      </c>
      <c r="F325" s="173" t="s">
        <v>1654</v>
      </c>
      <c r="H325" s="174">
        <v>22.63</v>
      </c>
      <c r="L325" s="33"/>
      <c r="M325" s="149"/>
      <c r="T325" s="54"/>
      <c r="AU325" s="18" t="s">
        <v>85</v>
      </c>
    </row>
    <row r="326" spans="2:65" s="1" customFormat="1" ht="11.25">
      <c r="B326" s="33"/>
      <c r="D326" s="146" t="s">
        <v>247</v>
      </c>
      <c r="F326" s="173" t="s">
        <v>235</v>
      </c>
      <c r="H326" s="174">
        <v>22.63</v>
      </c>
      <c r="L326" s="33"/>
      <c r="M326" s="149"/>
      <c r="T326" s="54"/>
      <c r="AU326" s="18" t="s">
        <v>85</v>
      </c>
    </row>
    <row r="327" spans="2:65" s="1" customFormat="1" ht="16.5" customHeight="1">
      <c r="B327" s="33"/>
      <c r="C327" s="133" t="s">
        <v>339</v>
      </c>
      <c r="D327" s="133" t="s">
        <v>220</v>
      </c>
      <c r="E327" s="134" t="s">
        <v>1192</v>
      </c>
      <c r="F327" s="135" t="s">
        <v>1193</v>
      </c>
      <c r="G327" s="136" t="s">
        <v>151</v>
      </c>
      <c r="H327" s="137">
        <v>17.940000000000001</v>
      </c>
      <c r="I327" s="138"/>
      <c r="J327" s="139">
        <f>ROUND(I327*H327,2)</f>
        <v>0</v>
      </c>
      <c r="K327" s="135" t="s">
        <v>223</v>
      </c>
      <c r="L327" s="33"/>
      <c r="M327" s="140" t="s">
        <v>19</v>
      </c>
      <c r="N327" s="141" t="s">
        <v>46</v>
      </c>
      <c r="P327" s="142">
        <f>O327*H327</f>
        <v>0</v>
      </c>
      <c r="Q327" s="142">
        <v>1.0200000000000001E-3</v>
      </c>
      <c r="R327" s="142">
        <f>Q327*H327</f>
        <v>1.8298800000000004E-2</v>
      </c>
      <c r="S327" s="142">
        <v>0</v>
      </c>
      <c r="T327" s="143">
        <f>S327*H327</f>
        <v>0</v>
      </c>
      <c r="AR327" s="144" t="s">
        <v>224</v>
      </c>
      <c r="AT327" s="144" t="s">
        <v>220</v>
      </c>
      <c r="AU327" s="144" t="s">
        <v>85</v>
      </c>
      <c r="AY327" s="18" t="s">
        <v>218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8" t="s">
        <v>83</v>
      </c>
      <c r="BK327" s="145">
        <f>ROUND(I327*H327,2)</f>
        <v>0</v>
      </c>
      <c r="BL327" s="18" t="s">
        <v>224</v>
      </c>
      <c r="BM327" s="144" t="s">
        <v>1671</v>
      </c>
    </row>
    <row r="328" spans="2:65" s="1" customFormat="1" ht="29.25">
      <c r="B328" s="33"/>
      <c r="D328" s="146" t="s">
        <v>226</v>
      </c>
      <c r="F328" s="147" t="s">
        <v>1195</v>
      </c>
      <c r="I328" s="148"/>
      <c r="L328" s="33"/>
      <c r="M328" s="149"/>
      <c r="T328" s="54"/>
      <c r="AT328" s="18" t="s">
        <v>226</v>
      </c>
      <c r="AU328" s="18" t="s">
        <v>85</v>
      </c>
    </row>
    <row r="329" spans="2:65" s="1" customFormat="1" ht="11.25">
      <c r="B329" s="33"/>
      <c r="D329" s="150" t="s">
        <v>228</v>
      </c>
      <c r="F329" s="151" t="s">
        <v>1196</v>
      </c>
      <c r="I329" s="148"/>
      <c r="L329" s="33"/>
      <c r="M329" s="149"/>
      <c r="T329" s="54"/>
      <c r="AT329" s="18" t="s">
        <v>228</v>
      </c>
      <c r="AU329" s="18" t="s">
        <v>85</v>
      </c>
    </row>
    <row r="330" spans="2:65" s="13" customFormat="1" ht="11.25">
      <c r="B330" s="158"/>
      <c r="D330" s="146" t="s">
        <v>230</v>
      </c>
      <c r="E330" s="159" t="s">
        <v>19</v>
      </c>
      <c r="F330" s="160" t="s">
        <v>1103</v>
      </c>
      <c r="H330" s="161">
        <v>17.940000000000001</v>
      </c>
      <c r="I330" s="162"/>
      <c r="L330" s="158"/>
      <c r="M330" s="163"/>
      <c r="T330" s="164"/>
      <c r="AT330" s="159" t="s">
        <v>230</v>
      </c>
      <c r="AU330" s="159" t="s">
        <v>85</v>
      </c>
      <c r="AV330" s="13" t="s">
        <v>85</v>
      </c>
      <c r="AW330" s="13" t="s">
        <v>36</v>
      </c>
      <c r="AX330" s="13" t="s">
        <v>83</v>
      </c>
      <c r="AY330" s="159" t="s">
        <v>218</v>
      </c>
    </row>
    <row r="331" spans="2:65" s="1" customFormat="1" ht="11.25">
      <c r="B331" s="33"/>
      <c r="D331" s="146" t="s">
        <v>247</v>
      </c>
      <c r="F331" s="172" t="s">
        <v>1197</v>
      </c>
      <c r="L331" s="33"/>
      <c r="M331" s="149"/>
      <c r="T331" s="54"/>
      <c r="AU331" s="18" t="s">
        <v>85</v>
      </c>
    </row>
    <row r="332" spans="2:65" s="1" customFormat="1" ht="11.25">
      <c r="B332" s="33"/>
      <c r="D332" s="146" t="s">
        <v>247</v>
      </c>
      <c r="F332" s="173" t="s">
        <v>1134</v>
      </c>
      <c r="H332" s="174">
        <v>0</v>
      </c>
      <c r="L332" s="33"/>
      <c r="M332" s="149"/>
      <c r="T332" s="54"/>
      <c r="AU332" s="18" t="s">
        <v>85</v>
      </c>
    </row>
    <row r="333" spans="2:65" s="1" customFormat="1" ht="11.25">
      <c r="B333" s="33"/>
      <c r="D333" s="146" t="s">
        <v>247</v>
      </c>
      <c r="F333" s="173" t="s">
        <v>1656</v>
      </c>
      <c r="H333" s="174">
        <v>0</v>
      </c>
      <c r="L333" s="33"/>
      <c r="M333" s="149"/>
      <c r="T333" s="54"/>
      <c r="AU333" s="18" t="s">
        <v>85</v>
      </c>
    </row>
    <row r="334" spans="2:65" s="1" customFormat="1" ht="11.25">
      <c r="B334" s="33"/>
      <c r="D334" s="146" t="s">
        <v>247</v>
      </c>
      <c r="F334" s="173" t="s">
        <v>1657</v>
      </c>
      <c r="H334" s="174">
        <v>11.34</v>
      </c>
      <c r="L334" s="33"/>
      <c r="M334" s="149"/>
      <c r="T334" s="54"/>
      <c r="AU334" s="18" t="s">
        <v>85</v>
      </c>
    </row>
    <row r="335" spans="2:65" s="1" customFormat="1" ht="11.25">
      <c r="B335" s="33"/>
      <c r="D335" s="146" t="s">
        <v>247</v>
      </c>
      <c r="F335" s="173" t="s">
        <v>1658</v>
      </c>
      <c r="H335" s="174">
        <v>0</v>
      </c>
      <c r="L335" s="33"/>
      <c r="M335" s="149"/>
      <c r="T335" s="54"/>
      <c r="AU335" s="18" t="s">
        <v>85</v>
      </c>
    </row>
    <row r="336" spans="2:65" s="1" customFormat="1" ht="11.25">
      <c r="B336" s="33"/>
      <c r="D336" s="146" t="s">
        <v>247</v>
      </c>
      <c r="F336" s="173" t="s">
        <v>1659</v>
      </c>
      <c r="H336" s="174">
        <v>6.6</v>
      </c>
      <c r="L336" s="33"/>
      <c r="M336" s="149"/>
      <c r="T336" s="54"/>
      <c r="AU336" s="18" t="s">
        <v>85</v>
      </c>
    </row>
    <row r="337" spans="2:65" s="1" customFormat="1" ht="11.25">
      <c r="B337" s="33"/>
      <c r="D337" s="146" t="s">
        <v>247</v>
      </c>
      <c r="F337" s="173" t="s">
        <v>235</v>
      </c>
      <c r="H337" s="174">
        <v>17.940000000000001</v>
      </c>
      <c r="L337" s="33"/>
      <c r="M337" s="149"/>
      <c r="T337" s="54"/>
      <c r="AU337" s="18" t="s">
        <v>85</v>
      </c>
    </row>
    <row r="338" spans="2:65" s="1" customFormat="1" ht="16.5" customHeight="1">
      <c r="B338" s="33"/>
      <c r="C338" s="133" t="s">
        <v>347</v>
      </c>
      <c r="D338" s="133" t="s">
        <v>220</v>
      </c>
      <c r="E338" s="134" t="s">
        <v>1672</v>
      </c>
      <c r="F338" s="135" t="s">
        <v>1673</v>
      </c>
      <c r="G338" s="136" t="s">
        <v>151</v>
      </c>
      <c r="H338" s="137">
        <v>33.119999999999997</v>
      </c>
      <c r="I338" s="138"/>
      <c r="J338" s="139">
        <f>ROUND(I338*H338,2)</f>
        <v>0</v>
      </c>
      <c r="K338" s="135" t="s">
        <v>223</v>
      </c>
      <c r="L338" s="33"/>
      <c r="M338" s="140" t="s">
        <v>19</v>
      </c>
      <c r="N338" s="141" t="s">
        <v>46</v>
      </c>
      <c r="P338" s="142">
        <f>O338*H338</f>
        <v>0</v>
      </c>
      <c r="Q338" s="142">
        <v>9.9080000000000001E-2</v>
      </c>
      <c r="R338" s="142">
        <f>Q338*H338</f>
        <v>3.2815295999999998</v>
      </c>
      <c r="S338" s="142">
        <v>0</v>
      </c>
      <c r="T338" s="143">
        <f>S338*H338</f>
        <v>0</v>
      </c>
      <c r="AR338" s="144" t="s">
        <v>224</v>
      </c>
      <c r="AT338" s="144" t="s">
        <v>220</v>
      </c>
      <c r="AU338" s="144" t="s">
        <v>85</v>
      </c>
      <c r="AY338" s="18" t="s">
        <v>218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8" t="s">
        <v>83</v>
      </c>
      <c r="BK338" s="145">
        <f>ROUND(I338*H338,2)</f>
        <v>0</v>
      </c>
      <c r="BL338" s="18" t="s">
        <v>224</v>
      </c>
      <c r="BM338" s="144" t="s">
        <v>1674</v>
      </c>
    </row>
    <row r="339" spans="2:65" s="1" customFormat="1" ht="11.25">
      <c r="B339" s="33"/>
      <c r="D339" s="146" t="s">
        <v>226</v>
      </c>
      <c r="F339" s="147" t="s">
        <v>1675</v>
      </c>
      <c r="I339" s="148"/>
      <c r="L339" s="33"/>
      <c r="M339" s="149"/>
      <c r="T339" s="54"/>
      <c r="AT339" s="18" t="s">
        <v>226</v>
      </c>
      <c r="AU339" s="18" t="s">
        <v>85</v>
      </c>
    </row>
    <row r="340" spans="2:65" s="1" customFormat="1" ht="11.25">
      <c r="B340" s="33"/>
      <c r="D340" s="150" t="s">
        <v>228</v>
      </c>
      <c r="F340" s="151" t="s">
        <v>1676</v>
      </c>
      <c r="I340" s="148"/>
      <c r="L340" s="33"/>
      <c r="M340" s="149"/>
      <c r="T340" s="54"/>
      <c r="AT340" s="18" t="s">
        <v>228</v>
      </c>
      <c r="AU340" s="18" t="s">
        <v>85</v>
      </c>
    </row>
    <row r="341" spans="2:65" s="12" customFormat="1" ht="11.25">
      <c r="B341" s="152"/>
      <c r="D341" s="146" t="s">
        <v>230</v>
      </c>
      <c r="E341" s="153" t="s">
        <v>19</v>
      </c>
      <c r="F341" s="154" t="s">
        <v>1134</v>
      </c>
      <c r="H341" s="153" t="s">
        <v>19</v>
      </c>
      <c r="I341" s="155"/>
      <c r="L341" s="152"/>
      <c r="M341" s="156"/>
      <c r="T341" s="157"/>
      <c r="AT341" s="153" t="s">
        <v>230</v>
      </c>
      <c r="AU341" s="153" t="s">
        <v>85</v>
      </c>
      <c r="AV341" s="12" t="s">
        <v>83</v>
      </c>
      <c r="AW341" s="12" t="s">
        <v>36</v>
      </c>
      <c r="AX341" s="12" t="s">
        <v>75</v>
      </c>
      <c r="AY341" s="153" t="s">
        <v>218</v>
      </c>
    </row>
    <row r="342" spans="2:65" s="13" customFormat="1" ht="11.25">
      <c r="B342" s="158"/>
      <c r="D342" s="146" t="s">
        <v>230</v>
      </c>
      <c r="E342" s="159" t="s">
        <v>19</v>
      </c>
      <c r="F342" s="160" t="s">
        <v>1677</v>
      </c>
      <c r="H342" s="161">
        <v>33.119999999999997</v>
      </c>
      <c r="I342" s="162"/>
      <c r="L342" s="158"/>
      <c r="M342" s="163"/>
      <c r="T342" s="164"/>
      <c r="AT342" s="159" t="s">
        <v>230</v>
      </c>
      <c r="AU342" s="159" t="s">
        <v>85</v>
      </c>
      <c r="AV342" s="13" t="s">
        <v>85</v>
      </c>
      <c r="AW342" s="13" t="s">
        <v>36</v>
      </c>
      <c r="AX342" s="13" t="s">
        <v>83</v>
      </c>
      <c r="AY342" s="159" t="s">
        <v>218</v>
      </c>
    </row>
    <row r="343" spans="2:65" s="1" customFormat="1" ht="16.5" customHeight="1">
      <c r="B343" s="33"/>
      <c r="C343" s="133" t="s">
        <v>354</v>
      </c>
      <c r="D343" s="133" t="s">
        <v>220</v>
      </c>
      <c r="E343" s="134" t="s">
        <v>1678</v>
      </c>
      <c r="F343" s="135" t="s">
        <v>1679</v>
      </c>
      <c r="G343" s="136" t="s">
        <v>151</v>
      </c>
      <c r="H343" s="137">
        <v>33.119999999999997</v>
      </c>
      <c r="I343" s="138"/>
      <c r="J343" s="139">
        <f>ROUND(I343*H343,2)</f>
        <v>0</v>
      </c>
      <c r="K343" s="135" t="s">
        <v>223</v>
      </c>
      <c r="L343" s="33"/>
      <c r="M343" s="140" t="s">
        <v>19</v>
      </c>
      <c r="N343" s="141" t="s">
        <v>46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224</v>
      </c>
      <c r="AT343" s="144" t="s">
        <v>220</v>
      </c>
      <c r="AU343" s="144" t="s">
        <v>85</v>
      </c>
      <c r="AY343" s="18" t="s">
        <v>218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8" t="s">
        <v>83</v>
      </c>
      <c r="BK343" s="145">
        <f>ROUND(I343*H343,2)</f>
        <v>0</v>
      </c>
      <c r="BL343" s="18" t="s">
        <v>224</v>
      </c>
      <c r="BM343" s="144" t="s">
        <v>1680</v>
      </c>
    </row>
    <row r="344" spans="2:65" s="1" customFormat="1" ht="11.25">
      <c r="B344" s="33"/>
      <c r="D344" s="146" t="s">
        <v>226</v>
      </c>
      <c r="F344" s="147" t="s">
        <v>1681</v>
      </c>
      <c r="I344" s="148"/>
      <c r="L344" s="33"/>
      <c r="M344" s="149"/>
      <c r="T344" s="54"/>
      <c r="AT344" s="18" t="s">
        <v>226</v>
      </c>
      <c r="AU344" s="18" t="s">
        <v>85</v>
      </c>
    </row>
    <row r="345" spans="2:65" s="1" customFormat="1" ht="11.25">
      <c r="B345" s="33"/>
      <c r="D345" s="150" t="s">
        <v>228</v>
      </c>
      <c r="F345" s="151" t="s">
        <v>1682</v>
      </c>
      <c r="I345" s="148"/>
      <c r="L345" s="33"/>
      <c r="M345" s="149"/>
      <c r="T345" s="54"/>
      <c r="AT345" s="18" t="s">
        <v>228</v>
      </c>
      <c r="AU345" s="18" t="s">
        <v>85</v>
      </c>
    </row>
    <row r="346" spans="2:65" s="12" customFormat="1" ht="11.25">
      <c r="B346" s="152"/>
      <c r="D346" s="146" t="s">
        <v>230</v>
      </c>
      <c r="E346" s="153" t="s">
        <v>19</v>
      </c>
      <c r="F346" s="154" t="s">
        <v>1134</v>
      </c>
      <c r="H346" s="153" t="s">
        <v>19</v>
      </c>
      <c r="I346" s="155"/>
      <c r="L346" s="152"/>
      <c r="M346" s="156"/>
      <c r="T346" s="157"/>
      <c r="AT346" s="153" t="s">
        <v>230</v>
      </c>
      <c r="AU346" s="153" t="s">
        <v>85</v>
      </c>
      <c r="AV346" s="12" t="s">
        <v>83</v>
      </c>
      <c r="AW346" s="12" t="s">
        <v>36</v>
      </c>
      <c r="AX346" s="12" t="s">
        <v>75</v>
      </c>
      <c r="AY346" s="153" t="s">
        <v>218</v>
      </c>
    </row>
    <row r="347" spans="2:65" s="13" customFormat="1" ht="11.25">
      <c r="B347" s="158"/>
      <c r="D347" s="146" t="s">
        <v>230</v>
      </c>
      <c r="E347" s="159" t="s">
        <v>19</v>
      </c>
      <c r="F347" s="160" t="s">
        <v>1677</v>
      </c>
      <c r="H347" s="161">
        <v>33.119999999999997</v>
      </c>
      <c r="I347" s="162"/>
      <c r="L347" s="158"/>
      <c r="M347" s="163"/>
      <c r="T347" s="164"/>
      <c r="AT347" s="159" t="s">
        <v>230</v>
      </c>
      <c r="AU347" s="159" t="s">
        <v>85</v>
      </c>
      <c r="AV347" s="13" t="s">
        <v>85</v>
      </c>
      <c r="AW347" s="13" t="s">
        <v>36</v>
      </c>
      <c r="AX347" s="13" t="s">
        <v>83</v>
      </c>
      <c r="AY347" s="159" t="s">
        <v>218</v>
      </c>
    </row>
    <row r="348" spans="2:65" s="1" customFormat="1" ht="16.5" customHeight="1">
      <c r="B348" s="33"/>
      <c r="C348" s="133" t="s">
        <v>361</v>
      </c>
      <c r="D348" s="133" t="s">
        <v>220</v>
      </c>
      <c r="E348" s="134" t="s">
        <v>1683</v>
      </c>
      <c r="F348" s="135" t="s">
        <v>1684</v>
      </c>
      <c r="G348" s="136" t="s">
        <v>147</v>
      </c>
      <c r="H348" s="137">
        <v>20.010000000000002</v>
      </c>
      <c r="I348" s="138"/>
      <c r="J348" s="139">
        <f>ROUND(I348*H348,2)</f>
        <v>0</v>
      </c>
      <c r="K348" s="135" t="s">
        <v>223</v>
      </c>
      <c r="L348" s="33"/>
      <c r="M348" s="140" t="s">
        <v>19</v>
      </c>
      <c r="N348" s="141" t="s">
        <v>46</v>
      </c>
      <c r="P348" s="142">
        <f>O348*H348</f>
        <v>0</v>
      </c>
      <c r="Q348" s="142">
        <v>5.2589999999999998E-2</v>
      </c>
      <c r="R348" s="142">
        <f>Q348*H348</f>
        <v>1.0523259</v>
      </c>
      <c r="S348" s="142">
        <v>0</v>
      </c>
      <c r="T348" s="143">
        <f>S348*H348</f>
        <v>0</v>
      </c>
      <c r="AR348" s="144" t="s">
        <v>224</v>
      </c>
      <c r="AT348" s="144" t="s">
        <v>220</v>
      </c>
      <c r="AU348" s="144" t="s">
        <v>85</v>
      </c>
      <c r="AY348" s="18" t="s">
        <v>218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8" t="s">
        <v>83</v>
      </c>
      <c r="BK348" s="145">
        <f>ROUND(I348*H348,2)</f>
        <v>0</v>
      </c>
      <c r="BL348" s="18" t="s">
        <v>224</v>
      </c>
      <c r="BM348" s="144" t="s">
        <v>1685</v>
      </c>
    </row>
    <row r="349" spans="2:65" s="1" customFormat="1" ht="11.25">
      <c r="B349" s="33"/>
      <c r="D349" s="146" t="s">
        <v>226</v>
      </c>
      <c r="F349" s="147" t="s">
        <v>1686</v>
      </c>
      <c r="I349" s="148"/>
      <c r="L349" s="33"/>
      <c r="M349" s="149"/>
      <c r="T349" s="54"/>
      <c r="AT349" s="18" t="s">
        <v>226</v>
      </c>
      <c r="AU349" s="18" t="s">
        <v>85</v>
      </c>
    </row>
    <row r="350" spans="2:65" s="1" customFormat="1" ht="11.25">
      <c r="B350" s="33"/>
      <c r="D350" s="150" t="s">
        <v>228</v>
      </c>
      <c r="F350" s="151" t="s">
        <v>1687</v>
      </c>
      <c r="I350" s="148"/>
      <c r="L350" s="33"/>
      <c r="M350" s="149"/>
      <c r="T350" s="54"/>
      <c r="AT350" s="18" t="s">
        <v>228</v>
      </c>
      <c r="AU350" s="18" t="s">
        <v>85</v>
      </c>
    </row>
    <row r="351" spans="2:65" s="12" customFormat="1" ht="11.25">
      <c r="B351" s="152"/>
      <c r="D351" s="146" t="s">
        <v>230</v>
      </c>
      <c r="E351" s="153" t="s">
        <v>19</v>
      </c>
      <c r="F351" s="154" t="s">
        <v>1134</v>
      </c>
      <c r="H351" s="153" t="s">
        <v>19</v>
      </c>
      <c r="I351" s="155"/>
      <c r="L351" s="152"/>
      <c r="M351" s="156"/>
      <c r="T351" s="157"/>
      <c r="AT351" s="153" t="s">
        <v>230</v>
      </c>
      <c r="AU351" s="153" t="s">
        <v>85</v>
      </c>
      <c r="AV351" s="12" t="s">
        <v>83</v>
      </c>
      <c r="AW351" s="12" t="s">
        <v>36</v>
      </c>
      <c r="AX351" s="12" t="s">
        <v>75</v>
      </c>
      <c r="AY351" s="153" t="s">
        <v>218</v>
      </c>
    </row>
    <row r="352" spans="2:65" s="13" customFormat="1" ht="11.25">
      <c r="B352" s="158"/>
      <c r="D352" s="146" t="s">
        <v>230</v>
      </c>
      <c r="E352" s="159" t="s">
        <v>19</v>
      </c>
      <c r="F352" s="160" t="s">
        <v>1688</v>
      </c>
      <c r="H352" s="161">
        <v>20.010000000000002</v>
      </c>
      <c r="I352" s="162"/>
      <c r="L352" s="158"/>
      <c r="M352" s="163"/>
      <c r="T352" s="164"/>
      <c r="AT352" s="159" t="s">
        <v>230</v>
      </c>
      <c r="AU352" s="159" t="s">
        <v>85</v>
      </c>
      <c r="AV352" s="13" t="s">
        <v>85</v>
      </c>
      <c r="AW352" s="13" t="s">
        <v>36</v>
      </c>
      <c r="AX352" s="13" t="s">
        <v>83</v>
      </c>
      <c r="AY352" s="159" t="s">
        <v>218</v>
      </c>
    </row>
    <row r="353" spans="2:65" s="1" customFormat="1" ht="16.5" customHeight="1">
      <c r="B353" s="33"/>
      <c r="C353" s="133" t="s">
        <v>8</v>
      </c>
      <c r="D353" s="133" t="s">
        <v>220</v>
      </c>
      <c r="E353" s="134" t="s">
        <v>1689</v>
      </c>
      <c r="F353" s="135" t="s">
        <v>1690</v>
      </c>
      <c r="G353" s="136" t="s">
        <v>147</v>
      </c>
      <c r="H353" s="137">
        <v>20.010000000000002</v>
      </c>
      <c r="I353" s="138"/>
      <c r="J353" s="139">
        <f>ROUND(I353*H353,2)</f>
        <v>0</v>
      </c>
      <c r="K353" s="135" t="s">
        <v>223</v>
      </c>
      <c r="L353" s="33"/>
      <c r="M353" s="140" t="s">
        <v>19</v>
      </c>
      <c r="N353" s="141" t="s">
        <v>46</v>
      </c>
      <c r="P353" s="142">
        <f>O353*H353</f>
        <v>0</v>
      </c>
      <c r="Q353" s="142">
        <v>0</v>
      </c>
      <c r="R353" s="142">
        <f>Q353*H353</f>
        <v>0</v>
      </c>
      <c r="S353" s="142">
        <v>0</v>
      </c>
      <c r="T353" s="143">
        <f>S353*H353</f>
        <v>0</v>
      </c>
      <c r="AR353" s="144" t="s">
        <v>224</v>
      </c>
      <c r="AT353" s="144" t="s">
        <v>220</v>
      </c>
      <c r="AU353" s="144" t="s">
        <v>85</v>
      </c>
      <c r="AY353" s="18" t="s">
        <v>218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8" t="s">
        <v>83</v>
      </c>
      <c r="BK353" s="145">
        <f>ROUND(I353*H353,2)</f>
        <v>0</v>
      </c>
      <c r="BL353" s="18" t="s">
        <v>224</v>
      </c>
      <c r="BM353" s="144" t="s">
        <v>1691</v>
      </c>
    </row>
    <row r="354" spans="2:65" s="1" customFormat="1" ht="19.5">
      <c r="B354" s="33"/>
      <c r="D354" s="146" t="s">
        <v>226</v>
      </c>
      <c r="F354" s="147" t="s">
        <v>1692</v>
      </c>
      <c r="I354" s="148"/>
      <c r="L354" s="33"/>
      <c r="M354" s="149"/>
      <c r="T354" s="54"/>
      <c r="AT354" s="18" t="s">
        <v>226</v>
      </c>
      <c r="AU354" s="18" t="s">
        <v>85</v>
      </c>
    </row>
    <row r="355" spans="2:65" s="1" customFormat="1" ht="11.25">
      <c r="B355" s="33"/>
      <c r="D355" s="150" t="s">
        <v>228</v>
      </c>
      <c r="F355" s="151" t="s">
        <v>1693</v>
      </c>
      <c r="I355" s="148"/>
      <c r="L355" s="33"/>
      <c r="M355" s="149"/>
      <c r="T355" s="54"/>
      <c r="AT355" s="18" t="s">
        <v>228</v>
      </c>
      <c r="AU355" s="18" t="s">
        <v>85</v>
      </c>
    </row>
    <row r="356" spans="2:65" s="12" customFormat="1" ht="11.25">
      <c r="B356" s="152"/>
      <c r="D356" s="146" t="s">
        <v>230</v>
      </c>
      <c r="E356" s="153" t="s">
        <v>19</v>
      </c>
      <c r="F356" s="154" t="s">
        <v>1134</v>
      </c>
      <c r="H356" s="153" t="s">
        <v>19</v>
      </c>
      <c r="I356" s="155"/>
      <c r="L356" s="152"/>
      <c r="M356" s="156"/>
      <c r="T356" s="157"/>
      <c r="AT356" s="153" t="s">
        <v>230</v>
      </c>
      <c r="AU356" s="153" t="s">
        <v>85</v>
      </c>
      <c r="AV356" s="12" t="s">
        <v>83</v>
      </c>
      <c r="AW356" s="12" t="s">
        <v>36</v>
      </c>
      <c r="AX356" s="12" t="s">
        <v>75</v>
      </c>
      <c r="AY356" s="153" t="s">
        <v>218</v>
      </c>
    </row>
    <row r="357" spans="2:65" s="13" customFormat="1" ht="11.25">
      <c r="B357" s="158"/>
      <c r="D357" s="146" t="s">
        <v>230</v>
      </c>
      <c r="E357" s="159" t="s">
        <v>19</v>
      </c>
      <c r="F357" s="160" t="s">
        <v>1688</v>
      </c>
      <c r="H357" s="161">
        <v>20.010000000000002</v>
      </c>
      <c r="I357" s="162"/>
      <c r="L357" s="158"/>
      <c r="M357" s="163"/>
      <c r="T357" s="164"/>
      <c r="AT357" s="159" t="s">
        <v>230</v>
      </c>
      <c r="AU357" s="159" t="s">
        <v>85</v>
      </c>
      <c r="AV357" s="13" t="s">
        <v>85</v>
      </c>
      <c r="AW357" s="13" t="s">
        <v>36</v>
      </c>
      <c r="AX357" s="13" t="s">
        <v>83</v>
      </c>
      <c r="AY357" s="159" t="s">
        <v>218</v>
      </c>
    </row>
    <row r="358" spans="2:65" s="1" customFormat="1" ht="16.5" customHeight="1">
      <c r="B358" s="33"/>
      <c r="C358" s="133" t="s">
        <v>375</v>
      </c>
      <c r="D358" s="133" t="s">
        <v>220</v>
      </c>
      <c r="E358" s="134" t="s">
        <v>1205</v>
      </c>
      <c r="F358" s="135" t="s">
        <v>1206</v>
      </c>
      <c r="G358" s="136" t="s">
        <v>181</v>
      </c>
      <c r="H358" s="137">
        <v>83.846000000000004</v>
      </c>
      <c r="I358" s="138"/>
      <c r="J358" s="139">
        <f>ROUND(I358*H358,2)</f>
        <v>0</v>
      </c>
      <c r="K358" s="135" t="s">
        <v>223</v>
      </c>
      <c r="L358" s="33"/>
      <c r="M358" s="140" t="s">
        <v>19</v>
      </c>
      <c r="N358" s="141" t="s">
        <v>46</v>
      </c>
      <c r="P358" s="142">
        <f>O358*H358</f>
        <v>0</v>
      </c>
      <c r="Q358" s="142">
        <v>1.0556000000000001</v>
      </c>
      <c r="R358" s="142">
        <f>Q358*H358</f>
        <v>88.507837600000016</v>
      </c>
      <c r="S358" s="142">
        <v>0</v>
      </c>
      <c r="T358" s="143">
        <f>S358*H358</f>
        <v>0</v>
      </c>
      <c r="AR358" s="144" t="s">
        <v>224</v>
      </c>
      <c r="AT358" s="144" t="s">
        <v>220</v>
      </c>
      <c r="AU358" s="144" t="s">
        <v>85</v>
      </c>
      <c r="AY358" s="18" t="s">
        <v>218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8" t="s">
        <v>83</v>
      </c>
      <c r="BK358" s="145">
        <f>ROUND(I358*H358,2)</f>
        <v>0</v>
      </c>
      <c r="BL358" s="18" t="s">
        <v>224</v>
      </c>
      <c r="BM358" s="144" t="s">
        <v>1694</v>
      </c>
    </row>
    <row r="359" spans="2:65" s="1" customFormat="1" ht="29.25">
      <c r="B359" s="33"/>
      <c r="D359" s="146" t="s">
        <v>226</v>
      </c>
      <c r="F359" s="147" t="s">
        <v>1208</v>
      </c>
      <c r="I359" s="148"/>
      <c r="L359" s="33"/>
      <c r="M359" s="149"/>
      <c r="T359" s="54"/>
      <c r="AT359" s="18" t="s">
        <v>226</v>
      </c>
      <c r="AU359" s="18" t="s">
        <v>85</v>
      </c>
    </row>
    <row r="360" spans="2:65" s="1" customFormat="1" ht="11.25">
      <c r="B360" s="33"/>
      <c r="D360" s="150" t="s">
        <v>228</v>
      </c>
      <c r="F360" s="151" t="s">
        <v>1209</v>
      </c>
      <c r="I360" s="148"/>
      <c r="L360" s="33"/>
      <c r="M360" s="149"/>
      <c r="T360" s="54"/>
      <c r="AT360" s="18" t="s">
        <v>228</v>
      </c>
      <c r="AU360" s="18" t="s">
        <v>85</v>
      </c>
    </row>
    <row r="361" spans="2:65" s="13" customFormat="1" ht="11.25">
      <c r="B361" s="158"/>
      <c r="D361" s="146" t="s">
        <v>230</v>
      </c>
      <c r="E361" s="159" t="s">
        <v>19</v>
      </c>
      <c r="F361" s="160" t="s">
        <v>1695</v>
      </c>
      <c r="H361" s="161">
        <v>83.846000000000004</v>
      </c>
      <c r="I361" s="162"/>
      <c r="L361" s="158"/>
      <c r="M361" s="163"/>
      <c r="T361" s="164"/>
      <c r="AT361" s="159" t="s">
        <v>230</v>
      </c>
      <c r="AU361" s="159" t="s">
        <v>85</v>
      </c>
      <c r="AV361" s="13" t="s">
        <v>85</v>
      </c>
      <c r="AW361" s="13" t="s">
        <v>36</v>
      </c>
      <c r="AX361" s="13" t="s">
        <v>83</v>
      </c>
      <c r="AY361" s="159" t="s">
        <v>218</v>
      </c>
    </row>
    <row r="362" spans="2:65" s="1" customFormat="1" ht="11.25">
      <c r="B362" s="33"/>
      <c r="D362" s="146" t="s">
        <v>247</v>
      </c>
      <c r="F362" s="172" t="s">
        <v>1204</v>
      </c>
      <c r="L362" s="33"/>
      <c r="M362" s="149"/>
      <c r="T362" s="54"/>
      <c r="AU362" s="18" t="s">
        <v>85</v>
      </c>
    </row>
    <row r="363" spans="2:65" s="1" customFormat="1" ht="11.25">
      <c r="B363" s="33"/>
      <c r="D363" s="146" t="s">
        <v>247</v>
      </c>
      <c r="F363" s="173" t="s">
        <v>1134</v>
      </c>
      <c r="H363" s="174">
        <v>0</v>
      </c>
      <c r="L363" s="33"/>
      <c r="M363" s="149"/>
      <c r="T363" s="54"/>
      <c r="AU363" s="18" t="s">
        <v>85</v>
      </c>
    </row>
    <row r="364" spans="2:65" s="1" customFormat="1" ht="11.25">
      <c r="B364" s="33"/>
      <c r="D364" s="146" t="s">
        <v>247</v>
      </c>
      <c r="F364" s="173" t="s">
        <v>1539</v>
      </c>
      <c r="H364" s="174">
        <v>45.57</v>
      </c>
      <c r="L364" s="33"/>
      <c r="M364" s="149"/>
      <c r="T364" s="54"/>
      <c r="AU364" s="18" t="s">
        <v>85</v>
      </c>
    </row>
    <row r="365" spans="2:65" s="1" customFormat="1" ht="11.25">
      <c r="B365" s="33"/>
      <c r="D365" s="146" t="s">
        <v>247</v>
      </c>
      <c r="F365" s="173" t="s">
        <v>1540</v>
      </c>
      <c r="H365" s="174">
        <v>12.63</v>
      </c>
      <c r="L365" s="33"/>
      <c r="M365" s="149"/>
      <c r="T365" s="54"/>
      <c r="AU365" s="18" t="s">
        <v>85</v>
      </c>
    </row>
    <row r="366" spans="2:65" s="1" customFormat="1" ht="11.25">
      <c r="B366" s="33"/>
      <c r="D366" s="146" t="s">
        <v>247</v>
      </c>
      <c r="F366" s="173" t="s">
        <v>1541</v>
      </c>
      <c r="H366" s="174">
        <v>0.75</v>
      </c>
      <c r="L366" s="33"/>
      <c r="M366" s="149"/>
      <c r="T366" s="54"/>
      <c r="AU366" s="18" t="s">
        <v>85</v>
      </c>
    </row>
    <row r="367" spans="2:65" s="1" customFormat="1" ht="11.25">
      <c r="B367" s="33"/>
      <c r="D367" s="146" t="s">
        <v>247</v>
      </c>
      <c r="F367" s="173" t="s">
        <v>1542</v>
      </c>
      <c r="H367" s="174">
        <v>41.55</v>
      </c>
      <c r="L367" s="33"/>
      <c r="M367" s="149"/>
      <c r="T367" s="54"/>
      <c r="AU367" s="18" t="s">
        <v>85</v>
      </c>
    </row>
    <row r="368" spans="2:65" s="1" customFormat="1" ht="11.25">
      <c r="B368" s="33"/>
      <c r="D368" s="146" t="s">
        <v>247</v>
      </c>
      <c r="F368" s="173" t="s">
        <v>1543</v>
      </c>
      <c r="H368" s="174">
        <v>43.83</v>
      </c>
      <c r="L368" s="33"/>
      <c r="M368" s="149"/>
      <c r="T368" s="54"/>
      <c r="AU368" s="18" t="s">
        <v>85</v>
      </c>
    </row>
    <row r="369" spans="2:47" s="1" customFormat="1" ht="11.25">
      <c r="B369" s="33"/>
      <c r="D369" s="146" t="s">
        <v>247</v>
      </c>
      <c r="F369" s="173" t="s">
        <v>1544</v>
      </c>
      <c r="H369" s="174">
        <v>2.06</v>
      </c>
      <c r="L369" s="33"/>
      <c r="M369" s="149"/>
      <c r="T369" s="54"/>
      <c r="AU369" s="18" t="s">
        <v>85</v>
      </c>
    </row>
    <row r="370" spans="2:47" s="1" customFormat="1" ht="11.25">
      <c r="B370" s="33"/>
      <c r="D370" s="146" t="s">
        <v>247</v>
      </c>
      <c r="F370" s="173" t="s">
        <v>1545</v>
      </c>
      <c r="H370" s="174">
        <v>26.44</v>
      </c>
      <c r="L370" s="33"/>
      <c r="M370" s="149"/>
      <c r="T370" s="54"/>
      <c r="AU370" s="18" t="s">
        <v>85</v>
      </c>
    </row>
    <row r="371" spans="2:47" s="1" customFormat="1" ht="11.25">
      <c r="B371" s="33"/>
      <c r="D371" s="146" t="s">
        <v>247</v>
      </c>
      <c r="F371" s="173" t="s">
        <v>1546</v>
      </c>
      <c r="H371" s="174">
        <v>43.6</v>
      </c>
      <c r="L371" s="33"/>
      <c r="M371" s="149"/>
      <c r="T371" s="54"/>
      <c r="AU371" s="18" t="s">
        <v>85</v>
      </c>
    </row>
    <row r="372" spans="2:47" s="1" customFormat="1" ht="11.25">
      <c r="B372" s="33"/>
      <c r="D372" s="146" t="s">
        <v>247</v>
      </c>
      <c r="F372" s="173" t="s">
        <v>1547</v>
      </c>
      <c r="H372" s="174">
        <v>54.35</v>
      </c>
      <c r="L372" s="33"/>
      <c r="M372" s="149"/>
      <c r="T372" s="54"/>
      <c r="AU372" s="18" t="s">
        <v>85</v>
      </c>
    </row>
    <row r="373" spans="2:47" s="1" customFormat="1" ht="11.25">
      <c r="B373" s="33"/>
      <c r="D373" s="146" t="s">
        <v>247</v>
      </c>
      <c r="F373" s="173" t="s">
        <v>1548</v>
      </c>
      <c r="H373" s="174">
        <v>3.57</v>
      </c>
      <c r="L373" s="33"/>
      <c r="M373" s="149"/>
      <c r="T373" s="54"/>
      <c r="AU373" s="18" t="s">
        <v>85</v>
      </c>
    </row>
    <row r="374" spans="2:47" s="1" customFormat="1" ht="11.25">
      <c r="B374" s="33"/>
      <c r="D374" s="146" t="s">
        <v>247</v>
      </c>
      <c r="F374" s="173" t="s">
        <v>1549</v>
      </c>
      <c r="H374" s="174">
        <v>10.96</v>
      </c>
      <c r="L374" s="33"/>
      <c r="M374" s="149"/>
      <c r="T374" s="54"/>
      <c r="AU374" s="18" t="s">
        <v>85</v>
      </c>
    </row>
    <row r="375" spans="2:47" s="1" customFormat="1" ht="11.25">
      <c r="B375" s="33"/>
      <c r="D375" s="146" t="s">
        <v>247</v>
      </c>
      <c r="F375" s="173" t="s">
        <v>1550</v>
      </c>
      <c r="H375" s="174">
        <v>13.42</v>
      </c>
      <c r="L375" s="33"/>
      <c r="M375" s="149"/>
      <c r="T375" s="54"/>
      <c r="AU375" s="18" t="s">
        <v>85</v>
      </c>
    </row>
    <row r="376" spans="2:47" s="1" customFormat="1" ht="11.25">
      <c r="B376" s="33"/>
      <c r="D376" s="146" t="s">
        <v>247</v>
      </c>
      <c r="F376" s="173" t="s">
        <v>1551</v>
      </c>
      <c r="H376" s="174">
        <v>4.3099999999999996</v>
      </c>
      <c r="L376" s="33"/>
      <c r="M376" s="149"/>
      <c r="T376" s="54"/>
      <c r="AU376" s="18" t="s">
        <v>85</v>
      </c>
    </row>
    <row r="377" spans="2:47" s="1" customFormat="1" ht="11.25">
      <c r="B377" s="33"/>
      <c r="D377" s="146" t="s">
        <v>247</v>
      </c>
      <c r="F377" s="173" t="s">
        <v>1552</v>
      </c>
      <c r="H377" s="174">
        <v>6.76</v>
      </c>
      <c r="L377" s="33"/>
      <c r="M377" s="149"/>
      <c r="T377" s="54"/>
      <c r="AU377" s="18" t="s">
        <v>85</v>
      </c>
    </row>
    <row r="378" spans="2:47" s="1" customFormat="1" ht="11.25">
      <c r="B378" s="33"/>
      <c r="D378" s="146" t="s">
        <v>247</v>
      </c>
      <c r="F378" s="173" t="s">
        <v>1553</v>
      </c>
      <c r="H378" s="174">
        <v>6.01</v>
      </c>
      <c r="L378" s="33"/>
      <c r="M378" s="149"/>
      <c r="T378" s="54"/>
      <c r="AU378" s="18" t="s">
        <v>85</v>
      </c>
    </row>
    <row r="379" spans="2:47" s="1" customFormat="1" ht="11.25">
      <c r="B379" s="33"/>
      <c r="D379" s="146" t="s">
        <v>247</v>
      </c>
      <c r="F379" s="173" t="s">
        <v>1554</v>
      </c>
      <c r="H379" s="174">
        <v>5.64</v>
      </c>
      <c r="L379" s="33"/>
      <c r="M379" s="149"/>
      <c r="T379" s="54"/>
      <c r="AU379" s="18" t="s">
        <v>85</v>
      </c>
    </row>
    <row r="380" spans="2:47" s="1" customFormat="1" ht="11.25">
      <c r="B380" s="33"/>
      <c r="D380" s="146" t="s">
        <v>247</v>
      </c>
      <c r="F380" s="173" t="s">
        <v>1555</v>
      </c>
      <c r="H380" s="174">
        <v>11.68</v>
      </c>
      <c r="L380" s="33"/>
      <c r="M380" s="149"/>
      <c r="T380" s="54"/>
      <c r="AU380" s="18" t="s">
        <v>85</v>
      </c>
    </row>
    <row r="381" spans="2:47" s="1" customFormat="1" ht="11.25">
      <c r="B381" s="33"/>
      <c r="D381" s="146" t="s">
        <v>247</v>
      </c>
      <c r="F381" s="173" t="s">
        <v>1556</v>
      </c>
      <c r="H381" s="174">
        <v>6.05</v>
      </c>
      <c r="L381" s="33"/>
      <c r="M381" s="149"/>
      <c r="T381" s="54"/>
      <c r="AU381" s="18" t="s">
        <v>85</v>
      </c>
    </row>
    <row r="382" spans="2:47" s="1" customFormat="1" ht="11.25">
      <c r="B382" s="33"/>
      <c r="D382" s="146" t="s">
        <v>247</v>
      </c>
      <c r="F382" s="173" t="s">
        <v>1557</v>
      </c>
      <c r="H382" s="174">
        <v>13.12</v>
      </c>
      <c r="L382" s="33"/>
      <c r="M382" s="149"/>
      <c r="T382" s="54"/>
      <c r="AU382" s="18" t="s">
        <v>85</v>
      </c>
    </row>
    <row r="383" spans="2:47" s="1" customFormat="1" ht="11.25">
      <c r="B383" s="33"/>
      <c r="D383" s="146" t="s">
        <v>247</v>
      </c>
      <c r="F383" s="173" t="s">
        <v>1558</v>
      </c>
      <c r="H383" s="174">
        <v>2.02</v>
      </c>
      <c r="L383" s="33"/>
      <c r="M383" s="149"/>
      <c r="T383" s="54"/>
      <c r="AU383" s="18" t="s">
        <v>85</v>
      </c>
    </row>
    <row r="384" spans="2:47" s="1" customFormat="1" ht="11.25">
      <c r="B384" s="33"/>
      <c r="D384" s="146" t="s">
        <v>247</v>
      </c>
      <c r="F384" s="173" t="s">
        <v>1559</v>
      </c>
      <c r="H384" s="174">
        <v>2.48</v>
      </c>
      <c r="L384" s="33"/>
      <c r="M384" s="149"/>
      <c r="T384" s="54"/>
      <c r="AU384" s="18" t="s">
        <v>85</v>
      </c>
    </row>
    <row r="385" spans="2:47" s="1" customFormat="1" ht="11.25">
      <c r="B385" s="33"/>
      <c r="D385" s="146" t="s">
        <v>247</v>
      </c>
      <c r="F385" s="173" t="s">
        <v>1559</v>
      </c>
      <c r="H385" s="174">
        <v>2.48</v>
      </c>
      <c r="L385" s="33"/>
      <c r="M385" s="149"/>
      <c r="T385" s="54"/>
      <c r="AU385" s="18" t="s">
        <v>85</v>
      </c>
    </row>
    <row r="386" spans="2:47" s="1" customFormat="1" ht="11.25">
      <c r="B386" s="33"/>
      <c r="D386" s="146" t="s">
        <v>247</v>
      </c>
      <c r="F386" s="173" t="s">
        <v>1560</v>
      </c>
      <c r="H386" s="174">
        <v>15.42</v>
      </c>
      <c r="L386" s="33"/>
      <c r="M386" s="149"/>
      <c r="T386" s="54"/>
      <c r="AU386" s="18" t="s">
        <v>85</v>
      </c>
    </row>
    <row r="387" spans="2:47" s="1" customFormat="1" ht="11.25">
      <c r="B387" s="33"/>
      <c r="D387" s="146" t="s">
        <v>247</v>
      </c>
      <c r="F387" s="173" t="s">
        <v>1561</v>
      </c>
      <c r="H387" s="174">
        <v>11.11</v>
      </c>
      <c r="L387" s="33"/>
      <c r="M387" s="149"/>
      <c r="T387" s="54"/>
      <c r="AU387" s="18" t="s">
        <v>85</v>
      </c>
    </row>
    <row r="388" spans="2:47" s="1" customFormat="1" ht="11.25">
      <c r="B388" s="33"/>
      <c r="D388" s="146" t="s">
        <v>247</v>
      </c>
      <c r="F388" s="173" t="s">
        <v>1562</v>
      </c>
      <c r="H388" s="174">
        <v>5.63</v>
      </c>
      <c r="L388" s="33"/>
      <c r="M388" s="149"/>
      <c r="T388" s="54"/>
      <c r="AU388" s="18" t="s">
        <v>85</v>
      </c>
    </row>
    <row r="389" spans="2:47" s="1" customFormat="1" ht="11.25">
      <c r="B389" s="33"/>
      <c r="D389" s="146" t="s">
        <v>247</v>
      </c>
      <c r="F389" s="173" t="s">
        <v>1563</v>
      </c>
      <c r="H389" s="174">
        <v>10.06</v>
      </c>
      <c r="L389" s="33"/>
      <c r="M389" s="149"/>
      <c r="T389" s="54"/>
      <c r="AU389" s="18" t="s">
        <v>85</v>
      </c>
    </row>
    <row r="390" spans="2:47" s="1" customFormat="1" ht="11.25">
      <c r="B390" s="33"/>
      <c r="D390" s="146" t="s">
        <v>247</v>
      </c>
      <c r="F390" s="173" t="s">
        <v>1564</v>
      </c>
      <c r="H390" s="174">
        <v>6.3</v>
      </c>
      <c r="L390" s="33"/>
      <c r="M390" s="149"/>
      <c r="T390" s="54"/>
      <c r="AU390" s="18" t="s">
        <v>85</v>
      </c>
    </row>
    <row r="391" spans="2:47" s="1" customFormat="1" ht="11.25">
      <c r="B391" s="33"/>
      <c r="D391" s="146" t="s">
        <v>247</v>
      </c>
      <c r="F391" s="173" t="s">
        <v>1565</v>
      </c>
      <c r="H391" s="174">
        <v>22.68</v>
      </c>
      <c r="L391" s="33"/>
      <c r="M391" s="149"/>
      <c r="T391" s="54"/>
      <c r="AU391" s="18" t="s">
        <v>85</v>
      </c>
    </row>
    <row r="392" spans="2:47" s="1" customFormat="1" ht="11.25">
      <c r="B392" s="33"/>
      <c r="D392" s="146" t="s">
        <v>247</v>
      </c>
      <c r="F392" s="173" t="s">
        <v>1566</v>
      </c>
      <c r="H392" s="174">
        <v>1.37</v>
      </c>
      <c r="L392" s="33"/>
      <c r="M392" s="149"/>
      <c r="T392" s="54"/>
      <c r="AU392" s="18" t="s">
        <v>85</v>
      </c>
    </row>
    <row r="393" spans="2:47" s="1" customFormat="1" ht="11.25">
      <c r="B393" s="33"/>
      <c r="D393" s="146" t="s">
        <v>247</v>
      </c>
      <c r="F393" s="173" t="s">
        <v>1567</v>
      </c>
      <c r="H393" s="174">
        <v>3.06</v>
      </c>
      <c r="L393" s="33"/>
      <c r="M393" s="149"/>
      <c r="T393" s="54"/>
      <c r="AU393" s="18" t="s">
        <v>85</v>
      </c>
    </row>
    <row r="394" spans="2:47" s="1" customFormat="1" ht="11.25">
      <c r="B394" s="33"/>
      <c r="D394" s="146" t="s">
        <v>247</v>
      </c>
      <c r="F394" s="173" t="s">
        <v>1568</v>
      </c>
      <c r="H394" s="174">
        <v>8.89</v>
      </c>
      <c r="L394" s="33"/>
      <c r="M394" s="149"/>
      <c r="T394" s="54"/>
      <c r="AU394" s="18" t="s">
        <v>85</v>
      </c>
    </row>
    <row r="395" spans="2:47" s="1" customFormat="1" ht="11.25">
      <c r="B395" s="33"/>
      <c r="D395" s="146" t="s">
        <v>247</v>
      </c>
      <c r="F395" s="173" t="s">
        <v>1569</v>
      </c>
      <c r="H395" s="174">
        <v>3.63</v>
      </c>
      <c r="L395" s="33"/>
      <c r="M395" s="149"/>
      <c r="T395" s="54"/>
      <c r="AU395" s="18" t="s">
        <v>85</v>
      </c>
    </row>
    <row r="396" spans="2:47" s="1" customFormat="1" ht="11.25">
      <c r="B396" s="33"/>
      <c r="D396" s="146" t="s">
        <v>247</v>
      </c>
      <c r="F396" s="173" t="s">
        <v>1570</v>
      </c>
      <c r="H396" s="174">
        <v>9.23</v>
      </c>
      <c r="L396" s="33"/>
      <c r="M396" s="149"/>
      <c r="T396" s="54"/>
      <c r="AU396" s="18" t="s">
        <v>85</v>
      </c>
    </row>
    <row r="397" spans="2:47" s="1" customFormat="1" ht="11.25">
      <c r="B397" s="33"/>
      <c r="D397" s="146" t="s">
        <v>247</v>
      </c>
      <c r="F397" s="173" t="s">
        <v>1571</v>
      </c>
      <c r="H397" s="174">
        <v>14.8</v>
      </c>
      <c r="L397" s="33"/>
      <c r="M397" s="149"/>
      <c r="T397" s="54"/>
      <c r="AU397" s="18" t="s">
        <v>85</v>
      </c>
    </row>
    <row r="398" spans="2:47" s="1" customFormat="1" ht="11.25">
      <c r="B398" s="33"/>
      <c r="D398" s="146" t="s">
        <v>247</v>
      </c>
      <c r="F398" s="173" t="s">
        <v>1572</v>
      </c>
      <c r="H398" s="174">
        <v>18.350000000000001</v>
      </c>
      <c r="L398" s="33"/>
      <c r="M398" s="149"/>
      <c r="T398" s="54"/>
      <c r="AU398" s="18" t="s">
        <v>85</v>
      </c>
    </row>
    <row r="399" spans="2:47" s="1" customFormat="1" ht="11.25">
      <c r="B399" s="33"/>
      <c r="D399" s="146" t="s">
        <v>247</v>
      </c>
      <c r="F399" s="173" t="s">
        <v>1573</v>
      </c>
      <c r="H399" s="174">
        <v>21.97</v>
      </c>
      <c r="L399" s="33"/>
      <c r="M399" s="149"/>
      <c r="T399" s="54"/>
      <c r="AU399" s="18" t="s">
        <v>85</v>
      </c>
    </row>
    <row r="400" spans="2:47" s="1" customFormat="1" ht="11.25">
      <c r="B400" s="33"/>
      <c r="D400" s="146" t="s">
        <v>247</v>
      </c>
      <c r="F400" s="173" t="s">
        <v>1574</v>
      </c>
      <c r="H400" s="174">
        <v>7.1</v>
      </c>
      <c r="L400" s="33"/>
      <c r="M400" s="149"/>
      <c r="T400" s="54"/>
      <c r="AU400" s="18" t="s">
        <v>85</v>
      </c>
    </row>
    <row r="401" spans="2:65" s="1" customFormat="1" ht="11.25">
      <c r="B401" s="33"/>
      <c r="D401" s="146" t="s">
        <v>247</v>
      </c>
      <c r="F401" s="173" t="s">
        <v>1575</v>
      </c>
      <c r="H401" s="174">
        <v>16.88</v>
      </c>
      <c r="L401" s="33"/>
      <c r="M401" s="149"/>
      <c r="T401" s="54"/>
      <c r="AU401" s="18" t="s">
        <v>85</v>
      </c>
    </row>
    <row r="402" spans="2:65" s="1" customFormat="1" ht="11.25">
      <c r="B402" s="33"/>
      <c r="D402" s="146" t="s">
        <v>247</v>
      </c>
      <c r="F402" s="173" t="s">
        <v>1576</v>
      </c>
      <c r="H402" s="174">
        <v>5.18</v>
      </c>
      <c r="L402" s="33"/>
      <c r="M402" s="149"/>
      <c r="T402" s="54"/>
      <c r="AU402" s="18" t="s">
        <v>85</v>
      </c>
    </row>
    <row r="403" spans="2:65" s="1" customFormat="1" ht="11.25">
      <c r="B403" s="33"/>
      <c r="D403" s="146" t="s">
        <v>247</v>
      </c>
      <c r="F403" s="173" t="s">
        <v>235</v>
      </c>
      <c r="H403" s="174">
        <v>540.94000000000005</v>
      </c>
      <c r="L403" s="33"/>
      <c r="M403" s="149"/>
      <c r="T403" s="54"/>
      <c r="AU403" s="18" t="s">
        <v>85</v>
      </c>
    </row>
    <row r="404" spans="2:65" s="11" customFormat="1" ht="22.9" customHeight="1">
      <c r="B404" s="121"/>
      <c r="D404" s="122" t="s">
        <v>74</v>
      </c>
      <c r="E404" s="131" t="s">
        <v>224</v>
      </c>
      <c r="F404" s="131" t="s">
        <v>1224</v>
      </c>
      <c r="I404" s="124"/>
      <c r="J404" s="132">
        <f>BK404</f>
        <v>0</v>
      </c>
      <c r="L404" s="121"/>
      <c r="M404" s="126"/>
      <c r="P404" s="127">
        <f>SUM(P405:P415)</f>
        <v>0</v>
      </c>
      <c r="R404" s="127">
        <f>SUM(R405:R415)</f>
        <v>0</v>
      </c>
      <c r="T404" s="128">
        <f>SUM(T405:T415)</f>
        <v>0</v>
      </c>
      <c r="AR404" s="122" t="s">
        <v>83</v>
      </c>
      <c r="AT404" s="129" t="s">
        <v>74</v>
      </c>
      <c r="AU404" s="129" t="s">
        <v>83</v>
      </c>
      <c r="AY404" s="122" t="s">
        <v>218</v>
      </c>
      <c r="BK404" s="130">
        <f>SUM(BK405:BK415)</f>
        <v>0</v>
      </c>
    </row>
    <row r="405" spans="2:65" s="1" customFormat="1" ht="16.5" customHeight="1">
      <c r="B405" s="33"/>
      <c r="C405" s="133" t="s">
        <v>382</v>
      </c>
      <c r="D405" s="133" t="s">
        <v>220</v>
      </c>
      <c r="E405" s="134" t="s">
        <v>1296</v>
      </c>
      <c r="F405" s="135" t="s">
        <v>1297</v>
      </c>
      <c r="G405" s="136" t="s">
        <v>151</v>
      </c>
      <c r="H405" s="137">
        <v>199.3</v>
      </c>
      <c r="I405" s="138"/>
      <c r="J405" s="139">
        <f>ROUND(I405*H405,2)</f>
        <v>0</v>
      </c>
      <c r="K405" s="135" t="s">
        <v>223</v>
      </c>
      <c r="L405" s="33"/>
      <c r="M405" s="140" t="s">
        <v>19</v>
      </c>
      <c r="N405" s="141" t="s">
        <v>46</v>
      </c>
      <c r="P405" s="142">
        <f>O405*H405</f>
        <v>0</v>
      </c>
      <c r="Q405" s="142">
        <v>0</v>
      </c>
      <c r="R405" s="142">
        <f>Q405*H405</f>
        <v>0</v>
      </c>
      <c r="S405" s="142">
        <v>0</v>
      </c>
      <c r="T405" s="143">
        <f>S405*H405</f>
        <v>0</v>
      </c>
      <c r="AR405" s="144" t="s">
        <v>224</v>
      </c>
      <c r="AT405" s="144" t="s">
        <v>220</v>
      </c>
      <c r="AU405" s="144" t="s">
        <v>85</v>
      </c>
      <c r="AY405" s="18" t="s">
        <v>218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8" t="s">
        <v>83</v>
      </c>
      <c r="BK405" s="145">
        <f>ROUND(I405*H405,2)</f>
        <v>0</v>
      </c>
      <c r="BL405" s="18" t="s">
        <v>224</v>
      </c>
      <c r="BM405" s="144" t="s">
        <v>1696</v>
      </c>
    </row>
    <row r="406" spans="2:65" s="1" customFormat="1" ht="11.25">
      <c r="B406" s="33"/>
      <c r="D406" s="146" t="s">
        <v>226</v>
      </c>
      <c r="F406" s="147" t="s">
        <v>1299</v>
      </c>
      <c r="I406" s="148"/>
      <c r="L406" s="33"/>
      <c r="M406" s="149"/>
      <c r="T406" s="54"/>
      <c r="AT406" s="18" t="s">
        <v>226</v>
      </c>
      <c r="AU406" s="18" t="s">
        <v>85</v>
      </c>
    </row>
    <row r="407" spans="2:65" s="1" customFormat="1" ht="11.25">
      <c r="B407" s="33"/>
      <c r="D407" s="150" t="s">
        <v>228</v>
      </c>
      <c r="F407" s="151" t="s">
        <v>1300</v>
      </c>
      <c r="I407" s="148"/>
      <c r="L407" s="33"/>
      <c r="M407" s="149"/>
      <c r="T407" s="54"/>
      <c r="AT407" s="18" t="s">
        <v>228</v>
      </c>
      <c r="AU407" s="18" t="s">
        <v>85</v>
      </c>
    </row>
    <row r="408" spans="2:65" s="1" customFormat="1" ht="19.5">
      <c r="B408" s="33"/>
      <c r="D408" s="146" t="s">
        <v>276</v>
      </c>
      <c r="F408" s="175" t="s">
        <v>1301</v>
      </c>
      <c r="I408" s="148"/>
      <c r="L408" s="33"/>
      <c r="M408" s="149"/>
      <c r="T408" s="54"/>
      <c r="AT408" s="18" t="s">
        <v>276</v>
      </c>
      <c r="AU408" s="18" t="s">
        <v>85</v>
      </c>
    </row>
    <row r="409" spans="2:65" s="12" customFormat="1" ht="11.25">
      <c r="B409" s="152"/>
      <c r="D409" s="146" t="s">
        <v>230</v>
      </c>
      <c r="E409" s="153" t="s">
        <v>19</v>
      </c>
      <c r="F409" s="154" t="s">
        <v>1134</v>
      </c>
      <c r="H409" s="153" t="s">
        <v>19</v>
      </c>
      <c r="I409" s="155"/>
      <c r="L409" s="152"/>
      <c r="M409" s="156"/>
      <c r="T409" s="157"/>
      <c r="AT409" s="153" t="s">
        <v>230</v>
      </c>
      <c r="AU409" s="153" t="s">
        <v>85</v>
      </c>
      <c r="AV409" s="12" t="s">
        <v>83</v>
      </c>
      <c r="AW409" s="12" t="s">
        <v>36</v>
      </c>
      <c r="AX409" s="12" t="s">
        <v>75</v>
      </c>
      <c r="AY409" s="153" t="s">
        <v>218</v>
      </c>
    </row>
    <row r="410" spans="2:65" s="13" customFormat="1" ht="11.25">
      <c r="B410" s="158"/>
      <c r="D410" s="146" t="s">
        <v>230</v>
      </c>
      <c r="E410" s="159" t="s">
        <v>19</v>
      </c>
      <c r="F410" s="160" t="s">
        <v>1697</v>
      </c>
      <c r="H410" s="161">
        <v>87</v>
      </c>
      <c r="I410" s="162"/>
      <c r="L410" s="158"/>
      <c r="M410" s="163"/>
      <c r="T410" s="164"/>
      <c r="AT410" s="159" t="s">
        <v>230</v>
      </c>
      <c r="AU410" s="159" t="s">
        <v>85</v>
      </c>
      <c r="AV410" s="13" t="s">
        <v>85</v>
      </c>
      <c r="AW410" s="13" t="s">
        <v>36</v>
      </c>
      <c r="AX410" s="13" t="s">
        <v>75</v>
      </c>
      <c r="AY410" s="159" t="s">
        <v>218</v>
      </c>
    </row>
    <row r="411" spans="2:65" s="13" customFormat="1" ht="11.25">
      <c r="B411" s="158"/>
      <c r="D411" s="146" t="s">
        <v>230</v>
      </c>
      <c r="E411" s="159" t="s">
        <v>19</v>
      </c>
      <c r="F411" s="160" t="s">
        <v>1698</v>
      </c>
      <c r="H411" s="161">
        <v>17.7</v>
      </c>
      <c r="I411" s="162"/>
      <c r="L411" s="158"/>
      <c r="M411" s="163"/>
      <c r="T411" s="164"/>
      <c r="AT411" s="159" t="s">
        <v>230</v>
      </c>
      <c r="AU411" s="159" t="s">
        <v>85</v>
      </c>
      <c r="AV411" s="13" t="s">
        <v>85</v>
      </c>
      <c r="AW411" s="13" t="s">
        <v>36</v>
      </c>
      <c r="AX411" s="13" t="s">
        <v>75</v>
      </c>
      <c r="AY411" s="159" t="s">
        <v>218</v>
      </c>
    </row>
    <row r="412" spans="2:65" s="13" customFormat="1" ht="11.25">
      <c r="B412" s="158"/>
      <c r="D412" s="146" t="s">
        <v>230</v>
      </c>
      <c r="E412" s="159" t="s">
        <v>19</v>
      </c>
      <c r="F412" s="160" t="s">
        <v>1699</v>
      </c>
      <c r="H412" s="161">
        <v>22.7</v>
      </c>
      <c r="I412" s="162"/>
      <c r="L412" s="158"/>
      <c r="M412" s="163"/>
      <c r="T412" s="164"/>
      <c r="AT412" s="159" t="s">
        <v>230</v>
      </c>
      <c r="AU412" s="159" t="s">
        <v>85</v>
      </c>
      <c r="AV412" s="13" t="s">
        <v>85</v>
      </c>
      <c r="AW412" s="13" t="s">
        <v>36</v>
      </c>
      <c r="AX412" s="13" t="s">
        <v>75</v>
      </c>
      <c r="AY412" s="159" t="s">
        <v>218</v>
      </c>
    </row>
    <row r="413" spans="2:65" s="13" customFormat="1" ht="11.25">
      <c r="B413" s="158"/>
      <c r="D413" s="146" t="s">
        <v>230</v>
      </c>
      <c r="E413" s="159" t="s">
        <v>19</v>
      </c>
      <c r="F413" s="160" t="s">
        <v>1700</v>
      </c>
      <c r="H413" s="161">
        <v>40.200000000000003</v>
      </c>
      <c r="I413" s="162"/>
      <c r="L413" s="158"/>
      <c r="M413" s="163"/>
      <c r="T413" s="164"/>
      <c r="AT413" s="159" t="s">
        <v>230</v>
      </c>
      <c r="AU413" s="159" t="s">
        <v>85</v>
      </c>
      <c r="AV413" s="13" t="s">
        <v>85</v>
      </c>
      <c r="AW413" s="13" t="s">
        <v>36</v>
      </c>
      <c r="AX413" s="13" t="s">
        <v>75</v>
      </c>
      <c r="AY413" s="159" t="s">
        <v>218</v>
      </c>
    </row>
    <row r="414" spans="2:65" s="13" customFormat="1" ht="11.25">
      <c r="B414" s="158"/>
      <c r="D414" s="146" t="s">
        <v>230</v>
      </c>
      <c r="E414" s="159" t="s">
        <v>19</v>
      </c>
      <c r="F414" s="160" t="s">
        <v>1701</v>
      </c>
      <c r="H414" s="161">
        <v>31.7</v>
      </c>
      <c r="I414" s="162"/>
      <c r="L414" s="158"/>
      <c r="M414" s="163"/>
      <c r="T414" s="164"/>
      <c r="AT414" s="159" t="s">
        <v>230</v>
      </c>
      <c r="AU414" s="159" t="s">
        <v>85</v>
      </c>
      <c r="AV414" s="13" t="s">
        <v>85</v>
      </c>
      <c r="AW414" s="13" t="s">
        <v>36</v>
      </c>
      <c r="AX414" s="13" t="s">
        <v>75</v>
      </c>
      <c r="AY414" s="159" t="s">
        <v>218</v>
      </c>
    </row>
    <row r="415" spans="2:65" s="14" customFormat="1" ht="11.25">
      <c r="B415" s="165"/>
      <c r="D415" s="146" t="s">
        <v>230</v>
      </c>
      <c r="E415" s="166" t="s">
        <v>19</v>
      </c>
      <c r="F415" s="167" t="s">
        <v>235</v>
      </c>
      <c r="H415" s="168">
        <v>199.3</v>
      </c>
      <c r="I415" s="169"/>
      <c r="L415" s="165"/>
      <c r="M415" s="170"/>
      <c r="T415" s="171"/>
      <c r="AT415" s="166" t="s">
        <v>230</v>
      </c>
      <c r="AU415" s="166" t="s">
        <v>85</v>
      </c>
      <c r="AV415" s="14" t="s">
        <v>224</v>
      </c>
      <c r="AW415" s="14" t="s">
        <v>36</v>
      </c>
      <c r="AX415" s="14" t="s">
        <v>83</v>
      </c>
      <c r="AY415" s="166" t="s">
        <v>218</v>
      </c>
    </row>
    <row r="416" spans="2:65" s="11" customFormat="1" ht="22.9" customHeight="1">
      <c r="B416" s="121"/>
      <c r="D416" s="122" t="s">
        <v>74</v>
      </c>
      <c r="E416" s="131" t="s">
        <v>310</v>
      </c>
      <c r="F416" s="131" t="s">
        <v>390</v>
      </c>
      <c r="I416" s="124"/>
      <c r="J416" s="132">
        <f>BK416</f>
        <v>0</v>
      </c>
      <c r="L416" s="121"/>
      <c r="M416" s="126"/>
      <c r="P416" s="127">
        <f>SUM(P417:P566)</f>
        <v>0</v>
      </c>
      <c r="R416" s="127">
        <f>SUM(R417:R566)</f>
        <v>4.3972350000000002</v>
      </c>
      <c r="T416" s="128">
        <f>SUM(T417:T566)</f>
        <v>7.4800000000000005E-2</v>
      </c>
      <c r="AR416" s="122" t="s">
        <v>83</v>
      </c>
      <c r="AT416" s="129" t="s">
        <v>74</v>
      </c>
      <c r="AU416" s="129" t="s">
        <v>83</v>
      </c>
      <c r="AY416" s="122" t="s">
        <v>218</v>
      </c>
      <c r="BK416" s="130">
        <f>SUM(BK417:BK566)</f>
        <v>0</v>
      </c>
    </row>
    <row r="417" spans="2:65" s="1" customFormat="1" ht="16.5" customHeight="1">
      <c r="B417" s="33"/>
      <c r="C417" s="133" t="s">
        <v>391</v>
      </c>
      <c r="D417" s="133" t="s">
        <v>220</v>
      </c>
      <c r="E417" s="134" t="s">
        <v>1304</v>
      </c>
      <c r="F417" s="135" t="s">
        <v>1305</v>
      </c>
      <c r="G417" s="136" t="s">
        <v>157</v>
      </c>
      <c r="H417" s="137">
        <v>57.95</v>
      </c>
      <c r="I417" s="138"/>
      <c r="J417" s="139">
        <f>ROUND(I417*H417,2)</f>
        <v>0</v>
      </c>
      <c r="K417" s="135" t="s">
        <v>223</v>
      </c>
      <c r="L417" s="33"/>
      <c r="M417" s="140" t="s">
        <v>19</v>
      </c>
      <c r="N417" s="141" t="s">
        <v>46</v>
      </c>
      <c r="P417" s="142">
        <f>O417*H417</f>
        <v>0</v>
      </c>
      <c r="Q417" s="142">
        <v>1.7000000000000001E-4</v>
      </c>
      <c r="R417" s="142">
        <f>Q417*H417</f>
        <v>9.8515000000000009E-3</v>
      </c>
      <c r="S417" s="142">
        <v>0</v>
      </c>
      <c r="T417" s="143">
        <f>S417*H417</f>
        <v>0</v>
      </c>
      <c r="AR417" s="144" t="s">
        <v>224</v>
      </c>
      <c r="AT417" s="144" t="s">
        <v>220</v>
      </c>
      <c r="AU417" s="144" t="s">
        <v>85</v>
      </c>
      <c r="AY417" s="18" t="s">
        <v>218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8" t="s">
        <v>83</v>
      </c>
      <c r="BK417" s="145">
        <f>ROUND(I417*H417,2)</f>
        <v>0</v>
      </c>
      <c r="BL417" s="18" t="s">
        <v>224</v>
      </c>
      <c r="BM417" s="144" t="s">
        <v>1702</v>
      </c>
    </row>
    <row r="418" spans="2:65" s="1" customFormat="1" ht="11.25">
      <c r="B418" s="33"/>
      <c r="D418" s="146" t="s">
        <v>226</v>
      </c>
      <c r="F418" s="147" t="s">
        <v>1307</v>
      </c>
      <c r="I418" s="148"/>
      <c r="L418" s="33"/>
      <c r="M418" s="149"/>
      <c r="T418" s="54"/>
      <c r="AT418" s="18" t="s">
        <v>226</v>
      </c>
      <c r="AU418" s="18" t="s">
        <v>85</v>
      </c>
    </row>
    <row r="419" spans="2:65" s="1" customFormat="1" ht="11.25">
      <c r="B419" s="33"/>
      <c r="D419" s="150" t="s">
        <v>228</v>
      </c>
      <c r="F419" s="151" t="s">
        <v>1308</v>
      </c>
      <c r="I419" s="148"/>
      <c r="L419" s="33"/>
      <c r="M419" s="149"/>
      <c r="T419" s="54"/>
      <c r="AT419" s="18" t="s">
        <v>228</v>
      </c>
      <c r="AU419" s="18" t="s">
        <v>85</v>
      </c>
    </row>
    <row r="420" spans="2:65" s="12" customFormat="1" ht="11.25">
      <c r="B420" s="152"/>
      <c r="D420" s="146" t="s">
        <v>230</v>
      </c>
      <c r="E420" s="153" t="s">
        <v>19</v>
      </c>
      <c r="F420" s="154" t="s">
        <v>1134</v>
      </c>
      <c r="H420" s="153" t="s">
        <v>19</v>
      </c>
      <c r="I420" s="155"/>
      <c r="L420" s="152"/>
      <c r="M420" s="156"/>
      <c r="T420" s="157"/>
      <c r="AT420" s="153" t="s">
        <v>230</v>
      </c>
      <c r="AU420" s="153" t="s">
        <v>85</v>
      </c>
      <c r="AV420" s="12" t="s">
        <v>83</v>
      </c>
      <c r="AW420" s="12" t="s">
        <v>36</v>
      </c>
      <c r="AX420" s="12" t="s">
        <v>75</v>
      </c>
      <c r="AY420" s="153" t="s">
        <v>218</v>
      </c>
    </row>
    <row r="421" spans="2:65" s="13" customFormat="1" ht="11.25">
      <c r="B421" s="158"/>
      <c r="D421" s="146" t="s">
        <v>230</v>
      </c>
      <c r="E421" s="159" t="s">
        <v>19</v>
      </c>
      <c r="F421" s="160" t="s">
        <v>1703</v>
      </c>
      <c r="H421" s="161">
        <v>33.700000000000003</v>
      </c>
      <c r="I421" s="162"/>
      <c r="L421" s="158"/>
      <c r="M421" s="163"/>
      <c r="T421" s="164"/>
      <c r="AT421" s="159" t="s">
        <v>230</v>
      </c>
      <c r="AU421" s="159" t="s">
        <v>85</v>
      </c>
      <c r="AV421" s="13" t="s">
        <v>85</v>
      </c>
      <c r="AW421" s="13" t="s">
        <v>36</v>
      </c>
      <c r="AX421" s="13" t="s">
        <v>75</v>
      </c>
      <c r="AY421" s="159" t="s">
        <v>218</v>
      </c>
    </row>
    <row r="422" spans="2:65" s="13" customFormat="1" ht="11.25">
      <c r="B422" s="158"/>
      <c r="D422" s="146" t="s">
        <v>230</v>
      </c>
      <c r="E422" s="159" t="s">
        <v>19</v>
      </c>
      <c r="F422" s="160" t="s">
        <v>1704</v>
      </c>
      <c r="H422" s="161">
        <v>24.25</v>
      </c>
      <c r="I422" s="162"/>
      <c r="L422" s="158"/>
      <c r="M422" s="163"/>
      <c r="T422" s="164"/>
      <c r="AT422" s="159" t="s">
        <v>230</v>
      </c>
      <c r="AU422" s="159" t="s">
        <v>85</v>
      </c>
      <c r="AV422" s="13" t="s">
        <v>85</v>
      </c>
      <c r="AW422" s="13" t="s">
        <v>36</v>
      </c>
      <c r="AX422" s="13" t="s">
        <v>75</v>
      </c>
      <c r="AY422" s="159" t="s">
        <v>218</v>
      </c>
    </row>
    <row r="423" spans="2:65" s="14" customFormat="1" ht="11.25">
      <c r="B423" s="165"/>
      <c r="D423" s="146" t="s">
        <v>230</v>
      </c>
      <c r="E423" s="166" t="s">
        <v>1118</v>
      </c>
      <c r="F423" s="167" t="s">
        <v>235</v>
      </c>
      <c r="H423" s="168">
        <v>57.95</v>
      </c>
      <c r="I423" s="169"/>
      <c r="L423" s="165"/>
      <c r="M423" s="170"/>
      <c r="T423" s="171"/>
      <c r="AT423" s="166" t="s">
        <v>230</v>
      </c>
      <c r="AU423" s="166" t="s">
        <v>85</v>
      </c>
      <c r="AV423" s="14" t="s">
        <v>224</v>
      </c>
      <c r="AW423" s="14" t="s">
        <v>36</v>
      </c>
      <c r="AX423" s="14" t="s">
        <v>83</v>
      </c>
      <c r="AY423" s="166" t="s">
        <v>218</v>
      </c>
    </row>
    <row r="424" spans="2:65" s="1" customFormat="1" ht="16.5" customHeight="1">
      <c r="B424" s="33"/>
      <c r="C424" s="133" t="s">
        <v>398</v>
      </c>
      <c r="D424" s="133" t="s">
        <v>220</v>
      </c>
      <c r="E424" s="134" t="s">
        <v>1310</v>
      </c>
      <c r="F424" s="135" t="s">
        <v>1311</v>
      </c>
      <c r="G424" s="136" t="s">
        <v>157</v>
      </c>
      <c r="H424" s="137">
        <v>57.95</v>
      </c>
      <c r="I424" s="138"/>
      <c r="J424" s="139">
        <f>ROUND(I424*H424,2)</f>
        <v>0</v>
      </c>
      <c r="K424" s="135" t="s">
        <v>223</v>
      </c>
      <c r="L424" s="33"/>
      <c r="M424" s="140" t="s">
        <v>19</v>
      </c>
      <c r="N424" s="141" t="s">
        <v>46</v>
      </c>
      <c r="P424" s="142">
        <f>O424*H424</f>
        <v>0</v>
      </c>
      <c r="Q424" s="142">
        <v>1.0000000000000001E-5</v>
      </c>
      <c r="R424" s="142">
        <f>Q424*H424</f>
        <v>5.7950000000000005E-4</v>
      </c>
      <c r="S424" s="142">
        <v>0</v>
      </c>
      <c r="T424" s="143">
        <f>S424*H424</f>
        <v>0</v>
      </c>
      <c r="AR424" s="144" t="s">
        <v>224</v>
      </c>
      <c r="AT424" s="144" t="s">
        <v>220</v>
      </c>
      <c r="AU424" s="144" t="s">
        <v>85</v>
      </c>
      <c r="AY424" s="18" t="s">
        <v>218</v>
      </c>
      <c r="BE424" s="145">
        <f>IF(N424="základní",J424,0)</f>
        <v>0</v>
      </c>
      <c r="BF424" s="145">
        <f>IF(N424="snížená",J424,0)</f>
        <v>0</v>
      </c>
      <c r="BG424" s="145">
        <f>IF(N424="zákl. přenesená",J424,0)</f>
        <v>0</v>
      </c>
      <c r="BH424" s="145">
        <f>IF(N424="sníž. přenesená",J424,0)</f>
        <v>0</v>
      </c>
      <c r="BI424" s="145">
        <f>IF(N424="nulová",J424,0)</f>
        <v>0</v>
      </c>
      <c r="BJ424" s="18" t="s">
        <v>83</v>
      </c>
      <c r="BK424" s="145">
        <f>ROUND(I424*H424,2)</f>
        <v>0</v>
      </c>
      <c r="BL424" s="18" t="s">
        <v>224</v>
      </c>
      <c r="BM424" s="144" t="s">
        <v>1705</v>
      </c>
    </row>
    <row r="425" spans="2:65" s="1" customFormat="1" ht="11.25">
      <c r="B425" s="33"/>
      <c r="D425" s="146" t="s">
        <v>226</v>
      </c>
      <c r="F425" s="147" t="s">
        <v>1313</v>
      </c>
      <c r="I425" s="148"/>
      <c r="L425" s="33"/>
      <c r="M425" s="149"/>
      <c r="T425" s="54"/>
      <c r="AT425" s="18" t="s">
        <v>226</v>
      </c>
      <c r="AU425" s="18" t="s">
        <v>85</v>
      </c>
    </row>
    <row r="426" spans="2:65" s="1" customFormat="1" ht="11.25">
      <c r="B426" s="33"/>
      <c r="D426" s="150" t="s">
        <v>228</v>
      </c>
      <c r="F426" s="151" t="s">
        <v>1314</v>
      </c>
      <c r="I426" s="148"/>
      <c r="L426" s="33"/>
      <c r="M426" s="149"/>
      <c r="T426" s="54"/>
      <c r="AT426" s="18" t="s">
        <v>228</v>
      </c>
      <c r="AU426" s="18" t="s">
        <v>85</v>
      </c>
    </row>
    <row r="427" spans="2:65" s="13" customFormat="1" ht="11.25">
      <c r="B427" s="158"/>
      <c r="D427" s="146" t="s">
        <v>230</v>
      </c>
      <c r="E427" s="159" t="s">
        <v>19</v>
      </c>
      <c r="F427" s="160" t="s">
        <v>1118</v>
      </c>
      <c r="H427" s="161">
        <v>57.95</v>
      </c>
      <c r="I427" s="162"/>
      <c r="L427" s="158"/>
      <c r="M427" s="163"/>
      <c r="T427" s="164"/>
      <c r="AT427" s="159" t="s">
        <v>230</v>
      </c>
      <c r="AU427" s="159" t="s">
        <v>85</v>
      </c>
      <c r="AV427" s="13" t="s">
        <v>85</v>
      </c>
      <c r="AW427" s="13" t="s">
        <v>36</v>
      </c>
      <c r="AX427" s="13" t="s">
        <v>83</v>
      </c>
      <c r="AY427" s="159" t="s">
        <v>218</v>
      </c>
    </row>
    <row r="428" spans="2:65" s="1" customFormat="1" ht="11.25">
      <c r="B428" s="33"/>
      <c r="D428" s="146" t="s">
        <v>247</v>
      </c>
      <c r="F428" s="172" t="s">
        <v>1315</v>
      </c>
      <c r="L428" s="33"/>
      <c r="M428" s="149"/>
      <c r="T428" s="54"/>
      <c r="AU428" s="18" t="s">
        <v>85</v>
      </c>
    </row>
    <row r="429" spans="2:65" s="1" customFormat="1" ht="11.25">
      <c r="B429" s="33"/>
      <c r="D429" s="146" t="s">
        <v>247</v>
      </c>
      <c r="F429" s="173" t="s">
        <v>1134</v>
      </c>
      <c r="H429" s="174">
        <v>0</v>
      </c>
      <c r="L429" s="33"/>
      <c r="M429" s="149"/>
      <c r="T429" s="54"/>
      <c r="AU429" s="18" t="s">
        <v>85</v>
      </c>
    </row>
    <row r="430" spans="2:65" s="1" customFormat="1" ht="11.25">
      <c r="B430" s="33"/>
      <c r="D430" s="146" t="s">
        <v>247</v>
      </c>
      <c r="F430" s="173" t="s">
        <v>1703</v>
      </c>
      <c r="H430" s="174">
        <v>33.700000000000003</v>
      </c>
      <c r="L430" s="33"/>
      <c r="M430" s="149"/>
      <c r="T430" s="54"/>
      <c r="AU430" s="18" t="s">
        <v>85</v>
      </c>
    </row>
    <row r="431" spans="2:65" s="1" customFormat="1" ht="11.25">
      <c r="B431" s="33"/>
      <c r="D431" s="146" t="s">
        <v>247</v>
      </c>
      <c r="F431" s="173" t="s">
        <v>1704</v>
      </c>
      <c r="H431" s="174">
        <v>24.25</v>
      </c>
      <c r="L431" s="33"/>
      <c r="M431" s="149"/>
      <c r="T431" s="54"/>
      <c r="AU431" s="18" t="s">
        <v>85</v>
      </c>
    </row>
    <row r="432" spans="2:65" s="1" customFormat="1" ht="11.25">
      <c r="B432" s="33"/>
      <c r="D432" s="146" t="s">
        <v>247</v>
      </c>
      <c r="F432" s="173" t="s">
        <v>235</v>
      </c>
      <c r="H432" s="174">
        <v>57.95</v>
      </c>
      <c r="L432" s="33"/>
      <c r="M432" s="149"/>
      <c r="T432" s="54"/>
      <c r="AU432" s="18" t="s">
        <v>85</v>
      </c>
    </row>
    <row r="433" spans="2:65" s="1" customFormat="1" ht="16.5" customHeight="1">
      <c r="B433" s="33"/>
      <c r="C433" s="133" t="s">
        <v>416</v>
      </c>
      <c r="D433" s="133" t="s">
        <v>220</v>
      </c>
      <c r="E433" s="134" t="s">
        <v>1706</v>
      </c>
      <c r="F433" s="135" t="s">
        <v>1707</v>
      </c>
      <c r="G433" s="136" t="s">
        <v>157</v>
      </c>
      <c r="H433" s="137">
        <v>30</v>
      </c>
      <c r="I433" s="138"/>
      <c r="J433" s="139">
        <f>ROUND(I433*H433,2)</f>
        <v>0</v>
      </c>
      <c r="K433" s="135" t="s">
        <v>223</v>
      </c>
      <c r="L433" s="33"/>
      <c r="M433" s="140" t="s">
        <v>19</v>
      </c>
      <c r="N433" s="141" t="s">
        <v>46</v>
      </c>
      <c r="P433" s="142">
        <f>O433*H433</f>
        <v>0</v>
      </c>
      <c r="Q433" s="142">
        <v>8.7809999999999999E-2</v>
      </c>
      <c r="R433" s="142">
        <f>Q433*H433</f>
        <v>2.6343000000000001</v>
      </c>
      <c r="S433" s="142">
        <v>0</v>
      </c>
      <c r="T433" s="143">
        <f>S433*H433</f>
        <v>0</v>
      </c>
      <c r="AR433" s="144" t="s">
        <v>224</v>
      </c>
      <c r="AT433" s="144" t="s">
        <v>220</v>
      </c>
      <c r="AU433" s="144" t="s">
        <v>85</v>
      </c>
      <c r="AY433" s="18" t="s">
        <v>218</v>
      </c>
      <c r="BE433" s="145">
        <f>IF(N433="základní",J433,0)</f>
        <v>0</v>
      </c>
      <c r="BF433" s="145">
        <f>IF(N433="snížená",J433,0)</f>
        <v>0</v>
      </c>
      <c r="BG433" s="145">
        <f>IF(N433="zákl. přenesená",J433,0)</f>
        <v>0</v>
      </c>
      <c r="BH433" s="145">
        <f>IF(N433="sníž. přenesená",J433,0)</f>
        <v>0</v>
      </c>
      <c r="BI433" s="145">
        <f>IF(N433="nulová",J433,0)</f>
        <v>0</v>
      </c>
      <c r="BJ433" s="18" t="s">
        <v>83</v>
      </c>
      <c r="BK433" s="145">
        <f>ROUND(I433*H433,2)</f>
        <v>0</v>
      </c>
      <c r="BL433" s="18" t="s">
        <v>224</v>
      </c>
      <c r="BM433" s="144" t="s">
        <v>1708</v>
      </c>
    </row>
    <row r="434" spans="2:65" s="1" customFormat="1" ht="11.25">
      <c r="B434" s="33"/>
      <c r="D434" s="146" t="s">
        <v>226</v>
      </c>
      <c r="F434" s="147" t="s">
        <v>1709</v>
      </c>
      <c r="I434" s="148"/>
      <c r="L434" s="33"/>
      <c r="M434" s="149"/>
      <c r="T434" s="54"/>
      <c r="AT434" s="18" t="s">
        <v>226</v>
      </c>
      <c r="AU434" s="18" t="s">
        <v>85</v>
      </c>
    </row>
    <row r="435" spans="2:65" s="1" customFormat="1" ht="11.25">
      <c r="B435" s="33"/>
      <c r="D435" s="150" t="s">
        <v>228</v>
      </c>
      <c r="F435" s="151" t="s">
        <v>1710</v>
      </c>
      <c r="I435" s="148"/>
      <c r="L435" s="33"/>
      <c r="M435" s="149"/>
      <c r="T435" s="54"/>
      <c r="AT435" s="18" t="s">
        <v>228</v>
      </c>
      <c r="AU435" s="18" t="s">
        <v>85</v>
      </c>
    </row>
    <row r="436" spans="2:65" s="12" customFormat="1" ht="11.25">
      <c r="B436" s="152"/>
      <c r="D436" s="146" t="s">
        <v>230</v>
      </c>
      <c r="E436" s="153" t="s">
        <v>19</v>
      </c>
      <c r="F436" s="154" t="s">
        <v>1134</v>
      </c>
      <c r="H436" s="153" t="s">
        <v>19</v>
      </c>
      <c r="I436" s="155"/>
      <c r="L436" s="152"/>
      <c r="M436" s="156"/>
      <c r="T436" s="157"/>
      <c r="AT436" s="153" t="s">
        <v>230</v>
      </c>
      <c r="AU436" s="153" t="s">
        <v>85</v>
      </c>
      <c r="AV436" s="12" t="s">
        <v>83</v>
      </c>
      <c r="AW436" s="12" t="s">
        <v>36</v>
      </c>
      <c r="AX436" s="12" t="s">
        <v>75</v>
      </c>
      <c r="AY436" s="153" t="s">
        <v>218</v>
      </c>
    </row>
    <row r="437" spans="2:65" s="13" customFormat="1" ht="11.25">
      <c r="B437" s="158"/>
      <c r="D437" s="146" t="s">
        <v>230</v>
      </c>
      <c r="E437" s="159" t="s">
        <v>19</v>
      </c>
      <c r="F437" s="160" t="s">
        <v>498</v>
      </c>
      <c r="H437" s="161">
        <v>30</v>
      </c>
      <c r="I437" s="162"/>
      <c r="L437" s="158"/>
      <c r="M437" s="163"/>
      <c r="T437" s="164"/>
      <c r="AT437" s="159" t="s">
        <v>230</v>
      </c>
      <c r="AU437" s="159" t="s">
        <v>85</v>
      </c>
      <c r="AV437" s="13" t="s">
        <v>85</v>
      </c>
      <c r="AW437" s="13" t="s">
        <v>36</v>
      </c>
      <c r="AX437" s="13" t="s">
        <v>83</v>
      </c>
      <c r="AY437" s="159" t="s">
        <v>218</v>
      </c>
    </row>
    <row r="438" spans="2:65" s="1" customFormat="1" ht="16.5" customHeight="1">
      <c r="B438" s="33"/>
      <c r="C438" s="133" t="s">
        <v>7</v>
      </c>
      <c r="D438" s="133" t="s">
        <v>220</v>
      </c>
      <c r="E438" s="134" t="s">
        <v>1376</v>
      </c>
      <c r="F438" s="135" t="s">
        <v>1377</v>
      </c>
      <c r="G438" s="136" t="s">
        <v>151</v>
      </c>
      <c r="H438" s="137">
        <v>42</v>
      </c>
      <c r="I438" s="138"/>
      <c r="J438" s="139">
        <f>ROUND(I438*H438,2)</f>
        <v>0</v>
      </c>
      <c r="K438" s="135" t="s">
        <v>19</v>
      </c>
      <c r="L438" s="33"/>
      <c r="M438" s="140" t="s">
        <v>19</v>
      </c>
      <c r="N438" s="141" t="s">
        <v>46</v>
      </c>
      <c r="P438" s="142">
        <f>O438*H438</f>
        <v>0</v>
      </c>
      <c r="Q438" s="142">
        <v>6.3000000000000003E-4</v>
      </c>
      <c r="R438" s="142">
        <f>Q438*H438</f>
        <v>2.6460000000000001E-2</v>
      </c>
      <c r="S438" s="142">
        <v>0</v>
      </c>
      <c r="T438" s="143">
        <f>S438*H438</f>
        <v>0</v>
      </c>
      <c r="AR438" s="144" t="s">
        <v>224</v>
      </c>
      <c r="AT438" s="144" t="s">
        <v>220</v>
      </c>
      <c r="AU438" s="144" t="s">
        <v>85</v>
      </c>
      <c r="AY438" s="18" t="s">
        <v>218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8" t="s">
        <v>83</v>
      </c>
      <c r="BK438" s="145">
        <f>ROUND(I438*H438,2)</f>
        <v>0</v>
      </c>
      <c r="BL438" s="18" t="s">
        <v>224</v>
      </c>
      <c r="BM438" s="144" t="s">
        <v>1711</v>
      </c>
    </row>
    <row r="439" spans="2:65" s="1" customFormat="1" ht="19.5">
      <c r="B439" s="33"/>
      <c r="D439" s="146" t="s">
        <v>226</v>
      </c>
      <c r="F439" s="147" t="s">
        <v>1379</v>
      </c>
      <c r="I439" s="148"/>
      <c r="L439" s="33"/>
      <c r="M439" s="149"/>
      <c r="T439" s="54"/>
      <c r="AT439" s="18" t="s">
        <v>226</v>
      </c>
      <c r="AU439" s="18" t="s">
        <v>85</v>
      </c>
    </row>
    <row r="440" spans="2:65" s="12" customFormat="1" ht="11.25">
      <c r="B440" s="152"/>
      <c r="D440" s="146" t="s">
        <v>230</v>
      </c>
      <c r="E440" s="153" t="s">
        <v>19</v>
      </c>
      <c r="F440" s="154" t="s">
        <v>1134</v>
      </c>
      <c r="H440" s="153" t="s">
        <v>19</v>
      </c>
      <c r="I440" s="155"/>
      <c r="L440" s="152"/>
      <c r="M440" s="156"/>
      <c r="T440" s="157"/>
      <c r="AT440" s="153" t="s">
        <v>230</v>
      </c>
      <c r="AU440" s="153" t="s">
        <v>85</v>
      </c>
      <c r="AV440" s="12" t="s">
        <v>83</v>
      </c>
      <c r="AW440" s="12" t="s">
        <v>36</v>
      </c>
      <c r="AX440" s="12" t="s">
        <v>75</v>
      </c>
      <c r="AY440" s="153" t="s">
        <v>218</v>
      </c>
    </row>
    <row r="441" spans="2:65" s="13" customFormat="1" ht="11.25">
      <c r="B441" s="158"/>
      <c r="D441" s="146" t="s">
        <v>230</v>
      </c>
      <c r="E441" s="159" t="s">
        <v>19</v>
      </c>
      <c r="F441" s="160" t="s">
        <v>1712</v>
      </c>
      <c r="H441" s="161">
        <v>17.3</v>
      </c>
      <c r="I441" s="162"/>
      <c r="L441" s="158"/>
      <c r="M441" s="163"/>
      <c r="T441" s="164"/>
      <c r="AT441" s="159" t="s">
        <v>230</v>
      </c>
      <c r="AU441" s="159" t="s">
        <v>85</v>
      </c>
      <c r="AV441" s="13" t="s">
        <v>85</v>
      </c>
      <c r="AW441" s="13" t="s">
        <v>36</v>
      </c>
      <c r="AX441" s="13" t="s">
        <v>75</v>
      </c>
      <c r="AY441" s="159" t="s">
        <v>218</v>
      </c>
    </row>
    <row r="442" spans="2:65" s="13" customFormat="1" ht="11.25">
      <c r="B442" s="158"/>
      <c r="D442" s="146" t="s">
        <v>230</v>
      </c>
      <c r="E442" s="159" t="s">
        <v>19</v>
      </c>
      <c r="F442" s="160" t="s">
        <v>1713</v>
      </c>
      <c r="H442" s="161">
        <v>24.7</v>
      </c>
      <c r="I442" s="162"/>
      <c r="L442" s="158"/>
      <c r="M442" s="163"/>
      <c r="T442" s="164"/>
      <c r="AT442" s="159" t="s">
        <v>230</v>
      </c>
      <c r="AU442" s="159" t="s">
        <v>85</v>
      </c>
      <c r="AV442" s="13" t="s">
        <v>85</v>
      </c>
      <c r="AW442" s="13" t="s">
        <v>36</v>
      </c>
      <c r="AX442" s="13" t="s">
        <v>75</v>
      </c>
      <c r="AY442" s="159" t="s">
        <v>218</v>
      </c>
    </row>
    <row r="443" spans="2:65" s="14" customFormat="1" ht="11.25">
      <c r="B443" s="165"/>
      <c r="D443" s="146" t="s">
        <v>230</v>
      </c>
      <c r="E443" s="166" t="s">
        <v>19</v>
      </c>
      <c r="F443" s="167" t="s">
        <v>235</v>
      </c>
      <c r="H443" s="168">
        <v>42</v>
      </c>
      <c r="I443" s="169"/>
      <c r="L443" s="165"/>
      <c r="M443" s="170"/>
      <c r="T443" s="171"/>
      <c r="AT443" s="166" t="s">
        <v>230</v>
      </c>
      <c r="AU443" s="166" t="s">
        <v>85</v>
      </c>
      <c r="AV443" s="14" t="s">
        <v>224</v>
      </c>
      <c r="AW443" s="14" t="s">
        <v>36</v>
      </c>
      <c r="AX443" s="14" t="s">
        <v>83</v>
      </c>
      <c r="AY443" s="166" t="s">
        <v>218</v>
      </c>
    </row>
    <row r="444" spans="2:65" s="1" customFormat="1" ht="16.5" customHeight="1">
      <c r="B444" s="33"/>
      <c r="C444" s="133" t="s">
        <v>429</v>
      </c>
      <c r="D444" s="133" t="s">
        <v>220</v>
      </c>
      <c r="E444" s="134" t="s">
        <v>1714</v>
      </c>
      <c r="F444" s="135" t="s">
        <v>1715</v>
      </c>
      <c r="G444" s="136" t="s">
        <v>157</v>
      </c>
      <c r="H444" s="137">
        <v>161</v>
      </c>
      <c r="I444" s="138"/>
      <c r="J444" s="139">
        <f>ROUND(I444*H444,2)</f>
        <v>0</v>
      </c>
      <c r="K444" s="135" t="s">
        <v>223</v>
      </c>
      <c r="L444" s="33"/>
      <c r="M444" s="140" t="s">
        <v>19</v>
      </c>
      <c r="N444" s="141" t="s">
        <v>46</v>
      </c>
      <c r="P444" s="142">
        <f>O444*H444</f>
        <v>0</v>
      </c>
      <c r="Q444" s="142">
        <v>1.6000000000000001E-3</v>
      </c>
      <c r="R444" s="142">
        <f>Q444*H444</f>
        <v>0.2576</v>
      </c>
      <c r="S444" s="142">
        <v>0</v>
      </c>
      <c r="T444" s="143">
        <f>S444*H444</f>
        <v>0</v>
      </c>
      <c r="AR444" s="144" t="s">
        <v>224</v>
      </c>
      <c r="AT444" s="144" t="s">
        <v>220</v>
      </c>
      <c r="AU444" s="144" t="s">
        <v>85</v>
      </c>
      <c r="AY444" s="18" t="s">
        <v>218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8" t="s">
        <v>83</v>
      </c>
      <c r="BK444" s="145">
        <f>ROUND(I444*H444,2)</f>
        <v>0</v>
      </c>
      <c r="BL444" s="18" t="s">
        <v>224</v>
      </c>
      <c r="BM444" s="144" t="s">
        <v>1716</v>
      </c>
    </row>
    <row r="445" spans="2:65" s="1" customFormat="1" ht="11.25">
      <c r="B445" s="33"/>
      <c r="D445" s="146" t="s">
        <v>226</v>
      </c>
      <c r="F445" s="147" t="s">
        <v>1717</v>
      </c>
      <c r="I445" s="148"/>
      <c r="L445" s="33"/>
      <c r="M445" s="149"/>
      <c r="T445" s="54"/>
      <c r="AT445" s="18" t="s">
        <v>226</v>
      </c>
      <c r="AU445" s="18" t="s">
        <v>85</v>
      </c>
    </row>
    <row r="446" spans="2:65" s="1" customFormat="1" ht="11.25">
      <c r="B446" s="33"/>
      <c r="D446" s="150" t="s">
        <v>228</v>
      </c>
      <c r="F446" s="151" t="s">
        <v>1718</v>
      </c>
      <c r="I446" s="148"/>
      <c r="L446" s="33"/>
      <c r="M446" s="149"/>
      <c r="T446" s="54"/>
      <c r="AT446" s="18" t="s">
        <v>228</v>
      </c>
      <c r="AU446" s="18" t="s">
        <v>85</v>
      </c>
    </row>
    <row r="447" spans="2:65" s="12" customFormat="1" ht="11.25">
      <c r="B447" s="152"/>
      <c r="D447" s="146" t="s">
        <v>230</v>
      </c>
      <c r="E447" s="153" t="s">
        <v>19</v>
      </c>
      <c r="F447" s="154" t="s">
        <v>1134</v>
      </c>
      <c r="H447" s="153" t="s">
        <v>19</v>
      </c>
      <c r="I447" s="155"/>
      <c r="L447" s="152"/>
      <c r="M447" s="156"/>
      <c r="T447" s="157"/>
      <c r="AT447" s="153" t="s">
        <v>230</v>
      </c>
      <c r="AU447" s="153" t="s">
        <v>85</v>
      </c>
      <c r="AV447" s="12" t="s">
        <v>83</v>
      </c>
      <c r="AW447" s="12" t="s">
        <v>36</v>
      </c>
      <c r="AX447" s="12" t="s">
        <v>75</v>
      </c>
      <c r="AY447" s="153" t="s">
        <v>218</v>
      </c>
    </row>
    <row r="448" spans="2:65" s="13" customFormat="1" ht="11.25">
      <c r="B448" s="158"/>
      <c r="D448" s="146" t="s">
        <v>230</v>
      </c>
      <c r="E448" s="159" t="s">
        <v>19</v>
      </c>
      <c r="F448" s="160" t="s">
        <v>1719</v>
      </c>
      <c r="H448" s="161">
        <v>109</v>
      </c>
      <c r="I448" s="162"/>
      <c r="L448" s="158"/>
      <c r="M448" s="163"/>
      <c r="T448" s="164"/>
      <c r="AT448" s="159" t="s">
        <v>230</v>
      </c>
      <c r="AU448" s="159" t="s">
        <v>85</v>
      </c>
      <c r="AV448" s="13" t="s">
        <v>85</v>
      </c>
      <c r="AW448" s="13" t="s">
        <v>36</v>
      </c>
      <c r="AX448" s="13" t="s">
        <v>75</v>
      </c>
      <c r="AY448" s="159" t="s">
        <v>218</v>
      </c>
    </row>
    <row r="449" spans="2:65" s="13" customFormat="1" ht="11.25">
      <c r="B449" s="158"/>
      <c r="D449" s="146" t="s">
        <v>230</v>
      </c>
      <c r="E449" s="159" t="s">
        <v>19</v>
      </c>
      <c r="F449" s="160" t="s">
        <v>1720</v>
      </c>
      <c r="H449" s="161">
        <v>52</v>
      </c>
      <c r="I449" s="162"/>
      <c r="L449" s="158"/>
      <c r="M449" s="163"/>
      <c r="T449" s="164"/>
      <c r="AT449" s="159" t="s">
        <v>230</v>
      </c>
      <c r="AU449" s="159" t="s">
        <v>85</v>
      </c>
      <c r="AV449" s="13" t="s">
        <v>85</v>
      </c>
      <c r="AW449" s="13" t="s">
        <v>36</v>
      </c>
      <c r="AX449" s="13" t="s">
        <v>75</v>
      </c>
      <c r="AY449" s="159" t="s">
        <v>218</v>
      </c>
    </row>
    <row r="450" spans="2:65" s="14" customFormat="1" ht="11.25">
      <c r="B450" s="165"/>
      <c r="D450" s="146" t="s">
        <v>230</v>
      </c>
      <c r="E450" s="166" t="s">
        <v>19</v>
      </c>
      <c r="F450" s="167" t="s">
        <v>235</v>
      </c>
      <c r="H450" s="168">
        <v>161</v>
      </c>
      <c r="I450" s="169"/>
      <c r="L450" s="165"/>
      <c r="M450" s="170"/>
      <c r="T450" s="171"/>
      <c r="AT450" s="166" t="s">
        <v>230</v>
      </c>
      <c r="AU450" s="166" t="s">
        <v>85</v>
      </c>
      <c r="AV450" s="14" t="s">
        <v>224</v>
      </c>
      <c r="AW450" s="14" t="s">
        <v>36</v>
      </c>
      <c r="AX450" s="14" t="s">
        <v>83</v>
      </c>
      <c r="AY450" s="166" t="s">
        <v>218</v>
      </c>
    </row>
    <row r="451" spans="2:65" s="1" customFormat="1" ht="16.5" customHeight="1">
      <c r="B451" s="33"/>
      <c r="C451" s="133" t="s">
        <v>438</v>
      </c>
      <c r="D451" s="133" t="s">
        <v>220</v>
      </c>
      <c r="E451" s="134" t="s">
        <v>1381</v>
      </c>
      <c r="F451" s="135" t="s">
        <v>1382</v>
      </c>
      <c r="G451" s="136" t="s">
        <v>157</v>
      </c>
      <c r="H451" s="137">
        <v>32.200000000000003</v>
      </c>
      <c r="I451" s="138"/>
      <c r="J451" s="139">
        <f>ROUND(I451*H451,2)</f>
        <v>0</v>
      </c>
      <c r="K451" s="135" t="s">
        <v>19</v>
      </c>
      <c r="L451" s="33"/>
      <c r="M451" s="140" t="s">
        <v>19</v>
      </c>
      <c r="N451" s="141" t="s">
        <v>46</v>
      </c>
      <c r="P451" s="142">
        <f>O451*H451</f>
        <v>0</v>
      </c>
      <c r="Q451" s="142">
        <v>2E-3</v>
      </c>
      <c r="R451" s="142">
        <f>Q451*H451</f>
        <v>6.4400000000000013E-2</v>
      </c>
      <c r="S451" s="142">
        <v>0</v>
      </c>
      <c r="T451" s="143">
        <f>S451*H451</f>
        <v>0</v>
      </c>
      <c r="AR451" s="144" t="s">
        <v>224</v>
      </c>
      <c r="AT451" s="144" t="s">
        <v>220</v>
      </c>
      <c r="AU451" s="144" t="s">
        <v>85</v>
      </c>
      <c r="AY451" s="18" t="s">
        <v>218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8" t="s">
        <v>83</v>
      </c>
      <c r="BK451" s="145">
        <f>ROUND(I451*H451,2)</f>
        <v>0</v>
      </c>
      <c r="BL451" s="18" t="s">
        <v>224</v>
      </c>
      <c r="BM451" s="144" t="s">
        <v>1721</v>
      </c>
    </row>
    <row r="452" spans="2:65" s="1" customFormat="1" ht="11.25">
      <c r="B452" s="33"/>
      <c r="D452" s="146" t="s">
        <v>226</v>
      </c>
      <c r="F452" s="147" t="s">
        <v>1384</v>
      </c>
      <c r="I452" s="148"/>
      <c r="L452" s="33"/>
      <c r="M452" s="149"/>
      <c r="T452" s="54"/>
      <c r="AT452" s="18" t="s">
        <v>226</v>
      </c>
      <c r="AU452" s="18" t="s">
        <v>85</v>
      </c>
    </row>
    <row r="453" spans="2:65" s="12" customFormat="1" ht="11.25">
      <c r="B453" s="152"/>
      <c r="D453" s="146" t="s">
        <v>230</v>
      </c>
      <c r="E453" s="153" t="s">
        <v>19</v>
      </c>
      <c r="F453" s="154" t="s">
        <v>1134</v>
      </c>
      <c r="H453" s="153" t="s">
        <v>19</v>
      </c>
      <c r="I453" s="155"/>
      <c r="L453" s="152"/>
      <c r="M453" s="156"/>
      <c r="T453" s="157"/>
      <c r="AT453" s="153" t="s">
        <v>230</v>
      </c>
      <c r="AU453" s="153" t="s">
        <v>85</v>
      </c>
      <c r="AV453" s="12" t="s">
        <v>83</v>
      </c>
      <c r="AW453" s="12" t="s">
        <v>36</v>
      </c>
      <c r="AX453" s="12" t="s">
        <v>75</v>
      </c>
      <c r="AY453" s="153" t="s">
        <v>218</v>
      </c>
    </row>
    <row r="454" spans="2:65" s="13" customFormat="1" ht="11.25">
      <c r="B454" s="158"/>
      <c r="D454" s="146" t="s">
        <v>230</v>
      </c>
      <c r="E454" s="159" t="s">
        <v>19</v>
      </c>
      <c r="F454" s="160" t="s">
        <v>1722</v>
      </c>
      <c r="H454" s="161">
        <v>32.200000000000003</v>
      </c>
      <c r="I454" s="162"/>
      <c r="L454" s="158"/>
      <c r="M454" s="163"/>
      <c r="T454" s="164"/>
      <c r="AT454" s="159" t="s">
        <v>230</v>
      </c>
      <c r="AU454" s="159" t="s">
        <v>85</v>
      </c>
      <c r="AV454" s="13" t="s">
        <v>85</v>
      </c>
      <c r="AW454" s="13" t="s">
        <v>36</v>
      </c>
      <c r="AX454" s="13" t="s">
        <v>83</v>
      </c>
      <c r="AY454" s="159" t="s">
        <v>218</v>
      </c>
    </row>
    <row r="455" spans="2:65" s="1" customFormat="1" ht="16.5" customHeight="1">
      <c r="B455" s="33"/>
      <c r="C455" s="133" t="s">
        <v>445</v>
      </c>
      <c r="D455" s="133" t="s">
        <v>220</v>
      </c>
      <c r="E455" s="134" t="s">
        <v>1723</v>
      </c>
      <c r="F455" s="135" t="s">
        <v>1724</v>
      </c>
      <c r="G455" s="136" t="s">
        <v>157</v>
      </c>
      <c r="H455" s="137">
        <v>4</v>
      </c>
      <c r="I455" s="138"/>
      <c r="J455" s="139">
        <f>ROUND(I455*H455,2)</f>
        <v>0</v>
      </c>
      <c r="K455" s="135" t="s">
        <v>223</v>
      </c>
      <c r="L455" s="33"/>
      <c r="M455" s="140" t="s">
        <v>19</v>
      </c>
      <c r="N455" s="141" t="s">
        <v>46</v>
      </c>
      <c r="P455" s="142">
        <f>O455*H455</f>
        <v>0</v>
      </c>
      <c r="Q455" s="142">
        <v>8.1799999999999998E-3</v>
      </c>
      <c r="R455" s="142">
        <f>Q455*H455</f>
        <v>3.2719999999999999E-2</v>
      </c>
      <c r="S455" s="142">
        <v>0</v>
      </c>
      <c r="T455" s="143">
        <f>S455*H455</f>
        <v>0</v>
      </c>
      <c r="AR455" s="144" t="s">
        <v>224</v>
      </c>
      <c r="AT455" s="144" t="s">
        <v>220</v>
      </c>
      <c r="AU455" s="144" t="s">
        <v>85</v>
      </c>
      <c r="AY455" s="18" t="s">
        <v>218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8" t="s">
        <v>83</v>
      </c>
      <c r="BK455" s="145">
        <f>ROUND(I455*H455,2)</f>
        <v>0</v>
      </c>
      <c r="BL455" s="18" t="s">
        <v>224</v>
      </c>
      <c r="BM455" s="144" t="s">
        <v>1725</v>
      </c>
    </row>
    <row r="456" spans="2:65" s="1" customFormat="1" ht="19.5">
      <c r="B456" s="33"/>
      <c r="D456" s="146" t="s">
        <v>226</v>
      </c>
      <c r="F456" s="147" t="s">
        <v>1726</v>
      </c>
      <c r="I456" s="148"/>
      <c r="L456" s="33"/>
      <c r="M456" s="149"/>
      <c r="T456" s="54"/>
      <c r="AT456" s="18" t="s">
        <v>226</v>
      </c>
      <c r="AU456" s="18" t="s">
        <v>85</v>
      </c>
    </row>
    <row r="457" spans="2:65" s="1" customFormat="1" ht="11.25">
      <c r="B457" s="33"/>
      <c r="D457" s="150" t="s">
        <v>228</v>
      </c>
      <c r="F457" s="151" t="s">
        <v>1727</v>
      </c>
      <c r="I457" s="148"/>
      <c r="L457" s="33"/>
      <c r="M457" s="149"/>
      <c r="T457" s="54"/>
      <c r="AT457" s="18" t="s">
        <v>228</v>
      </c>
      <c r="AU457" s="18" t="s">
        <v>85</v>
      </c>
    </row>
    <row r="458" spans="2:65" s="12" customFormat="1" ht="11.25">
      <c r="B458" s="152"/>
      <c r="D458" s="146" t="s">
        <v>230</v>
      </c>
      <c r="E458" s="153" t="s">
        <v>19</v>
      </c>
      <c r="F458" s="154" t="s">
        <v>1134</v>
      </c>
      <c r="H458" s="153" t="s">
        <v>19</v>
      </c>
      <c r="I458" s="155"/>
      <c r="L458" s="152"/>
      <c r="M458" s="156"/>
      <c r="T458" s="157"/>
      <c r="AT458" s="153" t="s">
        <v>230</v>
      </c>
      <c r="AU458" s="153" t="s">
        <v>85</v>
      </c>
      <c r="AV458" s="12" t="s">
        <v>83</v>
      </c>
      <c r="AW458" s="12" t="s">
        <v>36</v>
      </c>
      <c r="AX458" s="12" t="s">
        <v>75</v>
      </c>
      <c r="AY458" s="153" t="s">
        <v>218</v>
      </c>
    </row>
    <row r="459" spans="2:65" s="13" customFormat="1" ht="11.25">
      <c r="B459" s="158"/>
      <c r="D459" s="146" t="s">
        <v>230</v>
      </c>
      <c r="E459" s="159" t="s">
        <v>19</v>
      </c>
      <c r="F459" s="160" t="s">
        <v>1728</v>
      </c>
      <c r="H459" s="161">
        <v>4</v>
      </c>
      <c r="I459" s="162"/>
      <c r="L459" s="158"/>
      <c r="M459" s="163"/>
      <c r="T459" s="164"/>
      <c r="AT459" s="159" t="s">
        <v>230</v>
      </c>
      <c r="AU459" s="159" t="s">
        <v>85</v>
      </c>
      <c r="AV459" s="13" t="s">
        <v>85</v>
      </c>
      <c r="AW459" s="13" t="s">
        <v>36</v>
      </c>
      <c r="AX459" s="13" t="s">
        <v>83</v>
      </c>
      <c r="AY459" s="159" t="s">
        <v>218</v>
      </c>
    </row>
    <row r="460" spans="2:65" s="1" customFormat="1" ht="21.75" customHeight="1">
      <c r="B460" s="33"/>
      <c r="C460" s="133" t="s">
        <v>453</v>
      </c>
      <c r="D460" s="133" t="s">
        <v>220</v>
      </c>
      <c r="E460" s="134" t="s">
        <v>1387</v>
      </c>
      <c r="F460" s="135" t="s">
        <v>1388</v>
      </c>
      <c r="G460" s="136" t="s">
        <v>157</v>
      </c>
      <c r="H460" s="137">
        <v>380.5</v>
      </c>
      <c r="I460" s="138"/>
      <c r="J460" s="139">
        <f>ROUND(I460*H460,2)</f>
        <v>0</v>
      </c>
      <c r="K460" s="135" t="s">
        <v>223</v>
      </c>
      <c r="L460" s="33"/>
      <c r="M460" s="140" t="s">
        <v>19</v>
      </c>
      <c r="N460" s="141" t="s">
        <v>46</v>
      </c>
      <c r="P460" s="142">
        <f>O460*H460</f>
        <v>0</v>
      </c>
      <c r="Q460" s="142">
        <v>2.0400000000000001E-3</v>
      </c>
      <c r="R460" s="142">
        <f>Q460*H460</f>
        <v>0.77622000000000002</v>
      </c>
      <c r="S460" s="142">
        <v>0</v>
      </c>
      <c r="T460" s="143">
        <f>S460*H460</f>
        <v>0</v>
      </c>
      <c r="AR460" s="144" t="s">
        <v>224</v>
      </c>
      <c r="AT460" s="144" t="s">
        <v>220</v>
      </c>
      <c r="AU460" s="144" t="s">
        <v>85</v>
      </c>
      <c r="AY460" s="18" t="s">
        <v>218</v>
      </c>
      <c r="BE460" s="145">
        <f>IF(N460="základní",J460,0)</f>
        <v>0</v>
      </c>
      <c r="BF460" s="145">
        <f>IF(N460="snížená",J460,0)</f>
        <v>0</v>
      </c>
      <c r="BG460" s="145">
        <f>IF(N460="zákl. přenesená",J460,0)</f>
        <v>0</v>
      </c>
      <c r="BH460" s="145">
        <f>IF(N460="sníž. přenesená",J460,0)</f>
        <v>0</v>
      </c>
      <c r="BI460" s="145">
        <f>IF(N460="nulová",J460,0)</f>
        <v>0</v>
      </c>
      <c r="BJ460" s="18" t="s">
        <v>83</v>
      </c>
      <c r="BK460" s="145">
        <f>ROUND(I460*H460,2)</f>
        <v>0</v>
      </c>
      <c r="BL460" s="18" t="s">
        <v>224</v>
      </c>
      <c r="BM460" s="144" t="s">
        <v>1729</v>
      </c>
    </row>
    <row r="461" spans="2:65" s="1" customFormat="1" ht="11.25">
      <c r="B461" s="33"/>
      <c r="D461" s="146" t="s">
        <v>226</v>
      </c>
      <c r="F461" s="147" t="s">
        <v>1390</v>
      </c>
      <c r="I461" s="148"/>
      <c r="L461" s="33"/>
      <c r="M461" s="149"/>
      <c r="T461" s="54"/>
      <c r="AT461" s="18" t="s">
        <v>226</v>
      </c>
      <c r="AU461" s="18" t="s">
        <v>85</v>
      </c>
    </row>
    <row r="462" spans="2:65" s="1" customFormat="1" ht="11.25">
      <c r="B462" s="33"/>
      <c r="D462" s="150" t="s">
        <v>228</v>
      </c>
      <c r="F462" s="151" t="s">
        <v>1391</v>
      </c>
      <c r="I462" s="148"/>
      <c r="L462" s="33"/>
      <c r="M462" s="149"/>
      <c r="T462" s="54"/>
      <c r="AT462" s="18" t="s">
        <v>228</v>
      </c>
      <c r="AU462" s="18" t="s">
        <v>85</v>
      </c>
    </row>
    <row r="463" spans="2:65" s="12" customFormat="1" ht="11.25">
      <c r="B463" s="152"/>
      <c r="D463" s="146" t="s">
        <v>230</v>
      </c>
      <c r="E463" s="153" t="s">
        <v>19</v>
      </c>
      <c r="F463" s="154" t="s">
        <v>1134</v>
      </c>
      <c r="H463" s="153" t="s">
        <v>19</v>
      </c>
      <c r="I463" s="155"/>
      <c r="L463" s="152"/>
      <c r="M463" s="156"/>
      <c r="T463" s="157"/>
      <c r="AT463" s="153" t="s">
        <v>230</v>
      </c>
      <c r="AU463" s="153" t="s">
        <v>85</v>
      </c>
      <c r="AV463" s="12" t="s">
        <v>83</v>
      </c>
      <c r="AW463" s="12" t="s">
        <v>36</v>
      </c>
      <c r="AX463" s="12" t="s">
        <v>75</v>
      </c>
      <c r="AY463" s="153" t="s">
        <v>218</v>
      </c>
    </row>
    <row r="464" spans="2:65" s="13" customFormat="1" ht="11.25">
      <c r="B464" s="158"/>
      <c r="D464" s="146" t="s">
        <v>230</v>
      </c>
      <c r="E464" s="159" t="s">
        <v>19</v>
      </c>
      <c r="F464" s="160" t="s">
        <v>1730</v>
      </c>
      <c r="H464" s="161">
        <v>53.4</v>
      </c>
      <c r="I464" s="162"/>
      <c r="L464" s="158"/>
      <c r="M464" s="163"/>
      <c r="T464" s="164"/>
      <c r="AT464" s="159" t="s">
        <v>230</v>
      </c>
      <c r="AU464" s="159" t="s">
        <v>85</v>
      </c>
      <c r="AV464" s="13" t="s">
        <v>85</v>
      </c>
      <c r="AW464" s="13" t="s">
        <v>36</v>
      </c>
      <c r="AX464" s="13" t="s">
        <v>75</v>
      </c>
      <c r="AY464" s="159" t="s">
        <v>218</v>
      </c>
    </row>
    <row r="465" spans="2:65" s="13" customFormat="1" ht="11.25">
      <c r="B465" s="158"/>
      <c r="D465" s="146" t="s">
        <v>230</v>
      </c>
      <c r="E465" s="159" t="s">
        <v>19</v>
      </c>
      <c r="F465" s="160" t="s">
        <v>1731</v>
      </c>
      <c r="H465" s="161">
        <v>41</v>
      </c>
      <c r="I465" s="162"/>
      <c r="L465" s="158"/>
      <c r="M465" s="163"/>
      <c r="T465" s="164"/>
      <c r="AT465" s="159" t="s">
        <v>230</v>
      </c>
      <c r="AU465" s="159" t="s">
        <v>85</v>
      </c>
      <c r="AV465" s="13" t="s">
        <v>85</v>
      </c>
      <c r="AW465" s="13" t="s">
        <v>36</v>
      </c>
      <c r="AX465" s="13" t="s">
        <v>75</v>
      </c>
      <c r="AY465" s="159" t="s">
        <v>218</v>
      </c>
    </row>
    <row r="466" spans="2:65" s="13" customFormat="1" ht="11.25">
      <c r="B466" s="158"/>
      <c r="D466" s="146" t="s">
        <v>230</v>
      </c>
      <c r="E466" s="159" t="s">
        <v>19</v>
      </c>
      <c r="F466" s="160" t="s">
        <v>1732</v>
      </c>
      <c r="H466" s="161">
        <v>87.9</v>
      </c>
      <c r="I466" s="162"/>
      <c r="L466" s="158"/>
      <c r="M466" s="163"/>
      <c r="T466" s="164"/>
      <c r="AT466" s="159" t="s">
        <v>230</v>
      </c>
      <c r="AU466" s="159" t="s">
        <v>85</v>
      </c>
      <c r="AV466" s="13" t="s">
        <v>85</v>
      </c>
      <c r="AW466" s="13" t="s">
        <v>36</v>
      </c>
      <c r="AX466" s="13" t="s">
        <v>75</v>
      </c>
      <c r="AY466" s="159" t="s">
        <v>218</v>
      </c>
    </row>
    <row r="467" spans="2:65" s="13" customFormat="1" ht="11.25">
      <c r="B467" s="158"/>
      <c r="D467" s="146" t="s">
        <v>230</v>
      </c>
      <c r="E467" s="159" t="s">
        <v>19</v>
      </c>
      <c r="F467" s="160" t="s">
        <v>1733</v>
      </c>
      <c r="H467" s="161">
        <v>50.4</v>
      </c>
      <c r="I467" s="162"/>
      <c r="L467" s="158"/>
      <c r="M467" s="163"/>
      <c r="T467" s="164"/>
      <c r="AT467" s="159" t="s">
        <v>230</v>
      </c>
      <c r="AU467" s="159" t="s">
        <v>85</v>
      </c>
      <c r="AV467" s="13" t="s">
        <v>85</v>
      </c>
      <c r="AW467" s="13" t="s">
        <v>36</v>
      </c>
      <c r="AX467" s="13" t="s">
        <v>75</v>
      </c>
      <c r="AY467" s="159" t="s">
        <v>218</v>
      </c>
    </row>
    <row r="468" spans="2:65" s="13" customFormat="1" ht="11.25">
      <c r="B468" s="158"/>
      <c r="D468" s="146" t="s">
        <v>230</v>
      </c>
      <c r="E468" s="159" t="s">
        <v>19</v>
      </c>
      <c r="F468" s="160" t="s">
        <v>1734</v>
      </c>
      <c r="H468" s="161">
        <v>20.6</v>
      </c>
      <c r="I468" s="162"/>
      <c r="L468" s="158"/>
      <c r="M468" s="163"/>
      <c r="T468" s="164"/>
      <c r="AT468" s="159" t="s">
        <v>230</v>
      </c>
      <c r="AU468" s="159" t="s">
        <v>85</v>
      </c>
      <c r="AV468" s="13" t="s">
        <v>85</v>
      </c>
      <c r="AW468" s="13" t="s">
        <v>36</v>
      </c>
      <c r="AX468" s="13" t="s">
        <v>75</v>
      </c>
      <c r="AY468" s="159" t="s">
        <v>218</v>
      </c>
    </row>
    <row r="469" spans="2:65" s="13" customFormat="1" ht="11.25">
      <c r="B469" s="158"/>
      <c r="D469" s="146" t="s">
        <v>230</v>
      </c>
      <c r="E469" s="159" t="s">
        <v>19</v>
      </c>
      <c r="F469" s="160" t="s">
        <v>1735</v>
      </c>
      <c r="H469" s="161">
        <v>74.400000000000006</v>
      </c>
      <c r="I469" s="162"/>
      <c r="L469" s="158"/>
      <c r="M469" s="163"/>
      <c r="T469" s="164"/>
      <c r="AT469" s="159" t="s">
        <v>230</v>
      </c>
      <c r="AU469" s="159" t="s">
        <v>85</v>
      </c>
      <c r="AV469" s="13" t="s">
        <v>85</v>
      </c>
      <c r="AW469" s="13" t="s">
        <v>36</v>
      </c>
      <c r="AX469" s="13" t="s">
        <v>75</v>
      </c>
      <c r="AY469" s="159" t="s">
        <v>218</v>
      </c>
    </row>
    <row r="470" spans="2:65" s="13" customFormat="1" ht="11.25">
      <c r="B470" s="158"/>
      <c r="D470" s="146" t="s">
        <v>230</v>
      </c>
      <c r="E470" s="159" t="s">
        <v>19</v>
      </c>
      <c r="F470" s="160" t="s">
        <v>1736</v>
      </c>
      <c r="H470" s="161">
        <v>35.799999999999997</v>
      </c>
      <c r="I470" s="162"/>
      <c r="L470" s="158"/>
      <c r="M470" s="163"/>
      <c r="T470" s="164"/>
      <c r="AT470" s="159" t="s">
        <v>230</v>
      </c>
      <c r="AU470" s="159" t="s">
        <v>85</v>
      </c>
      <c r="AV470" s="13" t="s">
        <v>85</v>
      </c>
      <c r="AW470" s="13" t="s">
        <v>36</v>
      </c>
      <c r="AX470" s="13" t="s">
        <v>75</v>
      </c>
      <c r="AY470" s="159" t="s">
        <v>218</v>
      </c>
    </row>
    <row r="471" spans="2:65" s="13" customFormat="1" ht="11.25">
      <c r="B471" s="158"/>
      <c r="D471" s="146" t="s">
        <v>230</v>
      </c>
      <c r="E471" s="159" t="s">
        <v>19</v>
      </c>
      <c r="F471" s="160" t="s">
        <v>1737</v>
      </c>
      <c r="H471" s="161">
        <v>17</v>
      </c>
      <c r="I471" s="162"/>
      <c r="L471" s="158"/>
      <c r="M471" s="163"/>
      <c r="T471" s="164"/>
      <c r="AT471" s="159" t="s">
        <v>230</v>
      </c>
      <c r="AU471" s="159" t="s">
        <v>85</v>
      </c>
      <c r="AV471" s="13" t="s">
        <v>85</v>
      </c>
      <c r="AW471" s="13" t="s">
        <v>36</v>
      </c>
      <c r="AX471" s="13" t="s">
        <v>75</v>
      </c>
      <c r="AY471" s="159" t="s">
        <v>218</v>
      </c>
    </row>
    <row r="472" spans="2:65" s="14" customFormat="1" ht="11.25">
      <c r="B472" s="165"/>
      <c r="D472" s="146" t="s">
        <v>230</v>
      </c>
      <c r="E472" s="166" t="s">
        <v>19</v>
      </c>
      <c r="F472" s="167" t="s">
        <v>235</v>
      </c>
      <c r="H472" s="168">
        <v>380.5</v>
      </c>
      <c r="I472" s="169"/>
      <c r="L472" s="165"/>
      <c r="M472" s="170"/>
      <c r="T472" s="171"/>
      <c r="AT472" s="166" t="s">
        <v>230</v>
      </c>
      <c r="AU472" s="166" t="s">
        <v>85</v>
      </c>
      <c r="AV472" s="14" t="s">
        <v>224</v>
      </c>
      <c r="AW472" s="14" t="s">
        <v>36</v>
      </c>
      <c r="AX472" s="14" t="s">
        <v>83</v>
      </c>
      <c r="AY472" s="166" t="s">
        <v>218</v>
      </c>
    </row>
    <row r="473" spans="2:65" s="1" customFormat="1" ht="16.5" customHeight="1">
      <c r="B473" s="33"/>
      <c r="C473" s="133" t="s">
        <v>462</v>
      </c>
      <c r="D473" s="133" t="s">
        <v>220</v>
      </c>
      <c r="E473" s="134" t="s">
        <v>1393</v>
      </c>
      <c r="F473" s="135" t="s">
        <v>1394</v>
      </c>
      <c r="G473" s="136" t="s">
        <v>532</v>
      </c>
      <c r="H473" s="137">
        <v>161</v>
      </c>
      <c r="I473" s="138"/>
      <c r="J473" s="139">
        <f>ROUND(I473*H473,2)</f>
        <v>0</v>
      </c>
      <c r="K473" s="135" t="s">
        <v>223</v>
      </c>
      <c r="L473" s="33"/>
      <c r="M473" s="140" t="s">
        <v>19</v>
      </c>
      <c r="N473" s="141" t="s">
        <v>46</v>
      </c>
      <c r="P473" s="142">
        <f>O473*H473</f>
        <v>0</v>
      </c>
      <c r="Q473" s="142">
        <v>1.0000000000000001E-5</v>
      </c>
      <c r="R473" s="142">
        <f>Q473*H473</f>
        <v>1.6100000000000001E-3</v>
      </c>
      <c r="S473" s="142">
        <v>0</v>
      </c>
      <c r="T473" s="143">
        <f>S473*H473</f>
        <v>0</v>
      </c>
      <c r="AR473" s="144" t="s">
        <v>224</v>
      </c>
      <c r="AT473" s="144" t="s">
        <v>220</v>
      </c>
      <c r="AU473" s="144" t="s">
        <v>85</v>
      </c>
      <c r="AY473" s="18" t="s">
        <v>218</v>
      </c>
      <c r="BE473" s="145">
        <f>IF(N473="základní",J473,0)</f>
        <v>0</v>
      </c>
      <c r="BF473" s="145">
        <f>IF(N473="snížená",J473,0)</f>
        <v>0</v>
      </c>
      <c r="BG473" s="145">
        <f>IF(N473="zákl. přenesená",J473,0)</f>
        <v>0</v>
      </c>
      <c r="BH473" s="145">
        <f>IF(N473="sníž. přenesená",J473,0)</f>
        <v>0</v>
      </c>
      <c r="BI473" s="145">
        <f>IF(N473="nulová",J473,0)</f>
        <v>0</v>
      </c>
      <c r="BJ473" s="18" t="s">
        <v>83</v>
      </c>
      <c r="BK473" s="145">
        <f>ROUND(I473*H473,2)</f>
        <v>0</v>
      </c>
      <c r="BL473" s="18" t="s">
        <v>224</v>
      </c>
      <c r="BM473" s="144" t="s">
        <v>1738</v>
      </c>
    </row>
    <row r="474" spans="2:65" s="1" customFormat="1" ht="11.25">
      <c r="B474" s="33"/>
      <c r="D474" s="146" t="s">
        <v>226</v>
      </c>
      <c r="F474" s="147" t="s">
        <v>1396</v>
      </c>
      <c r="I474" s="148"/>
      <c r="L474" s="33"/>
      <c r="M474" s="149"/>
      <c r="T474" s="54"/>
      <c r="AT474" s="18" t="s">
        <v>226</v>
      </c>
      <c r="AU474" s="18" t="s">
        <v>85</v>
      </c>
    </row>
    <row r="475" spans="2:65" s="1" customFormat="1" ht="11.25">
      <c r="B475" s="33"/>
      <c r="D475" s="150" t="s">
        <v>228</v>
      </c>
      <c r="F475" s="151" t="s">
        <v>1397</v>
      </c>
      <c r="I475" s="148"/>
      <c r="L475" s="33"/>
      <c r="M475" s="149"/>
      <c r="T475" s="54"/>
      <c r="AT475" s="18" t="s">
        <v>228</v>
      </c>
      <c r="AU475" s="18" t="s">
        <v>85</v>
      </c>
    </row>
    <row r="476" spans="2:65" s="13" customFormat="1" ht="11.25">
      <c r="B476" s="158"/>
      <c r="D476" s="146" t="s">
        <v>230</v>
      </c>
      <c r="E476" s="159" t="s">
        <v>19</v>
      </c>
      <c r="F476" s="160" t="s">
        <v>1739</v>
      </c>
      <c r="H476" s="161">
        <v>15</v>
      </c>
      <c r="I476" s="162"/>
      <c r="L476" s="158"/>
      <c r="M476" s="163"/>
      <c r="T476" s="164"/>
      <c r="AT476" s="159" t="s">
        <v>230</v>
      </c>
      <c r="AU476" s="159" t="s">
        <v>85</v>
      </c>
      <c r="AV476" s="13" t="s">
        <v>85</v>
      </c>
      <c r="AW476" s="13" t="s">
        <v>36</v>
      </c>
      <c r="AX476" s="13" t="s">
        <v>75</v>
      </c>
      <c r="AY476" s="159" t="s">
        <v>218</v>
      </c>
    </row>
    <row r="477" spans="2:65" s="13" customFormat="1" ht="11.25">
      <c r="B477" s="158"/>
      <c r="D477" s="146" t="s">
        <v>230</v>
      </c>
      <c r="E477" s="159" t="s">
        <v>19</v>
      </c>
      <c r="F477" s="160" t="s">
        <v>1740</v>
      </c>
      <c r="H477" s="161">
        <v>104</v>
      </c>
      <c r="I477" s="162"/>
      <c r="L477" s="158"/>
      <c r="M477" s="163"/>
      <c r="T477" s="164"/>
      <c r="AT477" s="159" t="s">
        <v>230</v>
      </c>
      <c r="AU477" s="159" t="s">
        <v>85</v>
      </c>
      <c r="AV477" s="13" t="s">
        <v>85</v>
      </c>
      <c r="AW477" s="13" t="s">
        <v>36</v>
      </c>
      <c r="AX477" s="13" t="s">
        <v>75</v>
      </c>
      <c r="AY477" s="159" t="s">
        <v>218</v>
      </c>
    </row>
    <row r="478" spans="2:65" s="13" customFormat="1" ht="11.25">
      <c r="B478" s="158"/>
      <c r="D478" s="146" t="s">
        <v>230</v>
      </c>
      <c r="E478" s="159" t="s">
        <v>19</v>
      </c>
      <c r="F478" s="160" t="s">
        <v>1741</v>
      </c>
      <c r="H478" s="161">
        <v>42</v>
      </c>
      <c r="I478" s="162"/>
      <c r="L478" s="158"/>
      <c r="M478" s="163"/>
      <c r="T478" s="164"/>
      <c r="AT478" s="159" t="s">
        <v>230</v>
      </c>
      <c r="AU478" s="159" t="s">
        <v>85</v>
      </c>
      <c r="AV478" s="13" t="s">
        <v>85</v>
      </c>
      <c r="AW478" s="13" t="s">
        <v>36</v>
      </c>
      <c r="AX478" s="13" t="s">
        <v>75</v>
      </c>
      <c r="AY478" s="159" t="s">
        <v>218</v>
      </c>
    </row>
    <row r="479" spans="2:65" s="14" customFormat="1" ht="11.25">
      <c r="B479" s="165"/>
      <c r="D479" s="146" t="s">
        <v>230</v>
      </c>
      <c r="E479" s="166" t="s">
        <v>19</v>
      </c>
      <c r="F479" s="167" t="s">
        <v>235</v>
      </c>
      <c r="H479" s="168">
        <v>161</v>
      </c>
      <c r="I479" s="169"/>
      <c r="L479" s="165"/>
      <c r="M479" s="170"/>
      <c r="T479" s="171"/>
      <c r="AT479" s="166" t="s">
        <v>230</v>
      </c>
      <c r="AU479" s="166" t="s">
        <v>85</v>
      </c>
      <c r="AV479" s="14" t="s">
        <v>224</v>
      </c>
      <c r="AW479" s="14" t="s">
        <v>36</v>
      </c>
      <c r="AX479" s="14" t="s">
        <v>83</v>
      </c>
      <c r="AY479" s="166" t="s">
        <v>218</v>
      </c>
    </row>
    <row r="480" spans="2:65" s="1" customFormat="1" ht="16.5" customHeight="1">
      <c r="B480" s="33"/>
      <c r="C480" s="133" t="s">
        <v>468</v>
      </c>
      <c r="D480" s="133" t="s">
        <v>220</v>
      </c>
      <c r="E480" s="134" t="s">
        <v>1742</v>
      </c>
      <c r="F480" s="135" t="s">
        <v>1743</v>
      </c>
      <c r="G480" s="136" t="s">
        <v>532</v>
      </c>
      <c r="H480" s="137">
        <v>38</v>
      </c>
      <c r="I480" s="138"/>
      <c r="J480" s="139">
        <f>ROUND(I480*H480,2)</f>
        <v>0</v>
      </c>
      <c r="K480" s="135" t="s">
        <v>223</v>
      </c>
      <c r="L480" s="33"/>
      <c r="M480" s="140" t="s">
        <v>19</v>
      </c>
      <c r="N480" s="141" t="s">
        <v>46</v>
      </c>
      <c r="P480" s="142">
        <f>O480*H480</f>
        <v>0</v>
      </c>
      <c r="Q480" s="142">
        <v>2.0000000000000002E-5</v>
      </c>
      <c r="R480" s="142">
        <f>Q480*H480</f>
        <v>7.6000000000000004E-4</v>
      </c>
      <c r="S480" s="142">
        <v>0</v>
      </c>
      <c r="T480" s="143">
        <f>S480*H480</f>
        <v>0</v>
      </c>
      <c r="AR480" s="144" t="s">
        <v>224</v>
      </c>
      <c r="AT480" s="144" t="s">
        <v>220</v>
      </c>
      <c r="AU480" s="144" t="s">
        <v>85</v>
      </c>
      <c r="AY480" s="18" t="s">
        <v>218</v>
      </c>
      <c r="BE480" s="145">
        <f>IF(N480="základní",J480,0)</f>
        <v>0</v>
      </c>
      <c r="BF480" s="145">
        <f>IF(N480="snížená",J480,0)</f>
        <v>0</v>
      </c>
      <c r="BG480" s="145">
        <f>IF(N480="zákl. přenesená",J480,0)</f>
        <v>0</v>
      </c>
      <c r="BH480" s="145">
        <f>IF(N480="sníž. přenesená",J480,0)</f>
        <v>0</v>
      </c>
      <c r="BI480" s="145">
        <f>IF(N480="nulová",J480,0)</f>
        <v>0</v>
      </c>
      <c r="BJ480" s="18" t="s">
        <v>83</v>
      </c>
      <c r="BK480" s="145">
        <f>ROUND(I480*H480,2)</f>
        <v>0</v>
      </c>
      <c r="BL480" s="18" t="s">
        <v>224</v>
      </c>
      <c r="BM480" s="144" t="s">
        <v>1744</v>
      </c>
    </row>
    <row r="481" spans="2:65" s="1" customFormat="1" ht="11.25">
      <c r="B481" s="33"/>
      <c r="D481" s="146" t="s">
        <v>226</v>
      </c>
      <c r="F481" s="147" t="s">
        <v>1745</v>
      </c>
      <c r="I481" s="148"/>
      <c r="L481" s="33"/>
      <c r="M481" s="149"/>
      <c r="T481" s="54"/>
      <c r="AT481" s="18" t="s">
        <v>226</v>
      </c>
      <c r="AU481" s="18" t="s">
        <v>85</v>
      </c>
    </row>
    <row r="482" spans="2:65" s="1" customFormat="1" ht="11.25">
      <c r="B482" s="33"/>
      <c r="D482" s="150" t="s">
        <v>228</v>
      </c>
      <c r="F482" s="151" t="s">
        <v>1746</v>
      </c>
      <c r="I482" s="148"/>
      <c r="L482" s="33"/>
      <c r="M482" s="149"/>
      <c r="T482" s="54"/>
      <c r="AT482" s="18" t="s">
        <v>228</v>
      </c>
      <c r="AU482" s="18" t="s">
        <v>85</v>
      </c>
    </row>
    <row r="483" spans="2:65" s="12" customFormat="1" ht="11.25">
      <c r="B483" s="152"/>
      <c r="D483" s="146" t="s">
        <v>230</v>
      </c>
      <c r="E483" s="153" t="s">
        <v>19</v>
      </c>
      <c r="F483" s="154" t="s">
        <v>1747</v>
      </c>
      <c r="H483" s="153" t="s">
        <v>19</v>
      </c>
      <c r="I483" s="155"/>
      <c r="L483" s="152"/>
      <c r="M483" s="156"/>
      <c r="T483" s="157"/>
      <c r="AT483" s="153" t="s">
        <v>230</v>
      </c>
      <c r="AU483" s="153" t="s">
        <v>85</v>
      </c>
      <c r="AV483" s="12" t="s">
        <v>83</v>
      </c>
      <c r="AW483" s="12" t="s">
        <v>36</v>
      </c>
      <c r="AX483" s="12" t="s">
        <v>75</v>
      </c>
      <c r="AY483" s="153" t="s">
        <v>218</v>
      </c>
    </row>
    <row r="484" spans="2:65" s="13" customFormat="1" ht="11.25">
      <c r="B484" s="158"/>
      <c r="D484" s="146" t="s">
        <v>230</v>
      </c>
      <c r="E484" s="159" t="s">
        <v>19</v>
      </c>
      <c r="F484" s="160" t="s">
        <v>1748</v>
      </c>
      <c r="H484" s="161">
        <v>30</v>
      </c>
      <c r="I484" s="162"/>
      <c r="L484" s="158"/>
      <c r="M484" s="163"/>
      <c r="T484" s="164"/>
      <c r="AT484" s="159" t="s">
        <v>230</v>
      </c>
      <c r="AU484" s="159" t="s">
        <v>85</v>
      </c>
      <c r="AV484" s="13" t="s">
        <v>85</v>
      </c>
      <c r="AW484" s="13" t="s">
        <v>36</v>
      </c>
      <c r="AX484" s="13" t="s">
        <v>75</v>
      </c>
      <c r="AY484" s="159" t="s">
        <v>218</v>
      </c>
    </row>
    <row r="485" spans="2:65" s="13" customFormat="1" ht="11.25">
      <c r="B485" s="158"/>
      <c r="D485" s="146" t="s">
        <v>230</v>
      </c>
      <c r="E485" s="159" t="s">
        <v>19</v>
      </c>
      <c r="F485" s="160" t="s">
        <v>1749</v>
      </c>
      <c r="H485" s="161">
        <v>4</v>
      </c>
      <c r="I485" s="162"/>
      <c r="L485" s="158"/>
      <c r="M485" s="163"/>
      <c r="T485" s="164"/>
      <c r="AT485" s="159" t="s">
        <v>230</v>
      </c>
      <c r="AU485" s="159" t="s">
        <v>85</v>
      </c>
      <c r="AV485" s="13" t="s">
        <v>85</v>
      </c>
      <c r="AW485" s="13" t="s">
        <v>36</v>
      </c>
      <c r="AX485" s="13" t="s">
        <v>75</v>
      </c>
      <c r="AY485" s="159" t="s">
        <v>218</v>
      </c>
    </row>
    <row r="486" spans="2:65" s="13" customFormat="1" ht="11.25">
      <c r="B486" s="158"/>
      <c r="D486" s="146" t="s">
        <v>230</v>
      </c>
      <c r="E486" s="159" t="s">
        <v>19</v>
      </c>
      <c r="F486" s="160" t="s">
        <v>1750</v>
      </c>
      <c r="H486" s="161">
        <v>4</v>
      </c>
      <c r="I486" s="162"/>
      <c r="L486" s="158"/>
      <c r="M486" s="163"/>
      <c r="T486" s="164"/>
      <c r="AT486" s="159" t="s">
        <v>230</v>
      </c>
      <c r="AU486" s="159" t="s">
        <v>85</v>
      </c>
      <c r="AV486" s="13" t="s">
        <v>85</v>
      </c>
      <c r="AW486" s="13" t="s">
        <v>36</v>
      </c>
      <c r="AX486" s="13" t="s">
        <v>75</v>
      </c>
      <c r="AY486" s="159" t="s">
        <v>218</v>
      </c>
    </row>
    <row r="487" spans="2:65" s="14" customFormat="1" ht="11.25">
      <c r="B487" s="165"/>
      <c r="D487" s="146" t="s">
        <v>230</v>
      </c>
      <c r="E487" s="166" t="s">
        <v>19</v>
      </c>
      <c r="F487" s="167" t="s">
        <v>235</v>
      </c>
      <c r="H487" s="168">
        <v>38</v>
      </c>
      <c r="I487" s="169"/>
      <c r="L487" s="165"/>
      <c r="M487" s="170"/>
      <c r="T487" s="171"/>
      <c r="AT487" s="166" t="s">
        <v>230</v>
      </c>
      <c r="AU487" s="166" t="s">
        <v>85</v>
      </c>
      <c r="AV487" s="14" t="s">
        <v>224</v>
      </c>
      <c r="AW487" s="14" t="s">
        <v>36</v>
      </c>
      <c r="AX487" s="14" t="s">
        <v>83</v>
      </c>
      <c r="AY487" s="166" t="s">
        <v>218</v>
      </c>
    </row>
    <row r="488" spans="2:65" s="1" customFormat="1" ht="16.5" customHeight="1">
      <c r="B488" s="33"/>
      <c r="C488" s="133" t="s">
        <v>475</v>
      </c>
      <c r="D488" s="133" t="s">
        <v>220</v>
      </c>
      <c r="E488" s="134" t="s">
        <v>1751</v>
      </c>
      <c r="F488" s="135" t="s">
        <v>1752</v>
      </c>
      <c r="G488" s="136" t="s">
        <v>532</v>
      </c>
      <c r="H488" s="137">
        <v>37</v>
      </c>
      <c r="I488" s="138"/>
      <c r="J488" s="139">
        <f>ROUND(I488*H488,2)</f>
        <v>0</v>
      </c>
      <c r="K488" s="135" t="s">
        <v>223</v>
      </c>
      <c r="L488" s="33"/>
      <c r="M488" s="140" t="s">
        <v>19</v>
      </c>
      <c r="N488" s="141" t="s">
        <v>46</v>
      </c>
      <c r="P488" s="142">
        <f>O488*H488</f>
        <v>0</v>
      </c>
      <c r="Q488" s="142">
        <v>6.9999999999999994E-5</v>
      </c>
      <c r="R488" s="142">
        <f>Q488*H488</f>
        <v>2.5899999999999999E-3</v>
      </c>
      <c r="S488" s="142">
        <v>0</v>
      </c>
      <c r="T488" s="143">
        <f>S488*H488</f>
        <v>0</v>
      </c>
      <c r="AR488" s="144" t="s">
        <v>224</v>
      </c>
      <c r="AT488" s="144" t="s">
        <v>220</v>
      </c>
      <c r="AU488" s="144" t="s">
        <v>85</v>
      </c>
      <c r="AY488" s="18" t="s">
        <v>218</v>
      </c>
      <c r="BE488" s="145">
        <f>IF(N488="základní",J488,0)</f>
        <v>0</v>
      </c>
      <c r="BF488" s="145">
        <f>IF(N488="snížená",J488,0)</f>
        <v>0</v>
      </c>
      <c r="BG488" s="145">
        <f>IF(N488="zákl. přenesená",J488,0)</f>
        <v>0</v>
      </c>
      <c r="BH488" s="145">
        <f>IF(N488="sníž. přenesená",J488,0)</f>
        <v>0</v>
      </c>
      <c r="BI488" s="145">
        <f>IF(N488="nulová",J488,0)</f>
        <v>0</v>
      </c>
      <c r="BJ488" s="18" t="s">
        <v>83</v>
      </c>
      <c r="BK488" s="145">
        <f>ROUND(I488*H488,2)</f>
        <v>0</v>
      </c>
      <c r="BL488" s="18" t="s">
        <v>224</v>
      </c>
      <c r="BM488" s="144" t="s">
        <v>1753</v>
      </c>
    </row>
    <row r="489" spans="2:65" s="1" customFormat="1" ht="11.25">
      <c r="B489" s="33"/>
      <c r="D489" s="146" t="s">
        <v>226</v>
      </c>
      <c r="F489" s="147" t="s">
        <v>1754</v>
      </c>
      <c r="I489" s="148"/>
      <c r="L489" s="33"/>
      <c r="M489" s="149"/>
      <c r="T489" s="54"/>
      <c r="AT489" s="18" t="s">
        <v>226</v>
      </c>
      <c r="AU489" s="18" t="s">
        <v>85</v>
      </c>
    </row>
    <row r="490" spans="2:65" s="1" customFormat="1" ht="11.25">
      <c r="B490" s="33"/>
      <c r="D490" s="150" t="s">
        <v>228</v>
      </c>
      <c r="F490" s="151" t="s">
        <v>1755</v>
      </c>
      <c r="I490" s="148"/>
      <c r="L490" s="33"/>
      <c r="M490" s="149"/>
      <c r="T490" s="54"/>
      <c r="AT490" s="18" t="s">
        <v>228</v>
      </c>
      <c r="AU490" s="18" t="s">
        <v>85</v>
      </c>
    </row>
    <row r="491" spans="2:65" s="13" customFormat="1" ht="11.25">
      <c r="B491" s="158"/>
      <c r="D491" s="146" t="s">
        <v>230</v>
      </c>
      <c r="E491" s="159" t="s">
        <v>19</v>
      </c>
      <c r="F491" s="160" t="s">
        <v>1756</v>
      </c>
      <c r="H491" s="161">
        <v>37</v>
      </c>
      <c r="I491" s="162"/>
      <c r="L491" s="158"/>
      <c r="M491" s="163"/>
      <c r="T491" s="164"/>
      <c r="AT491" s="159" t="s">
        <v>230</v>
      </c>
      <c r="AU491" s="159" t="s">
        <v>85</v>
      </c>
      <c r="AV491" s="13" t="s">
        <v>85</v>
      </c>
      <c r="AW491" s="13" t="s">
        <v>36</v>
      </c>
      <c r="AX491" s="13" t="s">
        <v>83</v>
      </c>
      <c r="AY491" s="159" t="s">
        <v>218</v>
      </c>
    </row>
    <row r="492" spans="2:65" s="1" customFormat="1" ht="16.5" customHeight="1">
      <c r="B492" s="33"/>
      <c r="C492" s="133" t="s">
        <v>487</v>
      </c>
      <c r="D492" s="133" t="s">
        <v>220</v>
      </c>
      <c r="E492" s="134" t="s">
        <v>1757</v>
      </c>
      <c r="F492" s="135" t="s">
        <v>1758</v>
      </c>
      <c r="G492" s="136" t="s">
        <v>532</v>
      </c>
      <c r="H492" s="137">
        <v>40</v>
      </c>
      <c r="I492" s="138"/>
      <c r="J492" s="139">
        <f>ROUND(I492*H492,2)</f>
        <v>0</v>
      </c>
      <c r="K492" s="135" t="s">
        <v>223</v>
      </c>
      <c r="L492" s="33"/>
      <c r="M492" s="140" t="s">
        <v>19</v>
      </c>
      <c r="N492" s="141" t="s">
        <v>46</v>
      </c>
      <c r="P492" s="142">
        <f>O492*H492</f>
        <v>0</v>
      </c>
      <c r="Q492" s="142">
        <v>1.1E-4</v>
      </c>
      <c r="R492" s="142">
        <f>Q492*H492</f>
        <v>4.4000000000000003E-3</v>
      </c>
      <c r="S492" s="142">
        <v>0</v>
      </c>
      <c r="T492" s="143">
        <f>S492*H492</f>
        <v>0</v>
      </c>
      <c r="AR492" s="144" t="s">
        <v>224</v>
      </c>
      <c r="AT492" s="144" t="s">
        <v>220</v>
      </c>
      <c r="AU492" s="144" t="s">
        <v>85</v>
      </c>
      <c r="AY492" s="18" t="s">
        <v>218</v>
      </c>
      <c r="BE492" s="145">
        <f>IF(N492="základní",J492,0)</f>
        <v>0</v>
      </c>
      <c r="BF492" s="145">
        <f>IF(N492="snížená",J492,0)</f>
        <v>0</v>
      </c>
      <c r="BG492" s="145">
        <f>IF(N492="zákl. přenesená",J492,0)</f>
        <v>0</v>
      </c>
      <c r="BH492" s="145">
        <f>IF(N492="sníž. přenesená",J492,0)</f>
        <v>0</v>
      </c>
      <c r="BI492" s="145">
        <f>IF(N492="nulová",J492,0)</f>
        <v>0</v>
      </c>
      <c r="BJ492" s="18" t="s">
        <v>83</v>
      </c>
      <c r="BK492" s="145">
        <f>ROUND(I492*H492,2)</f>
        <v>0</v>
      </c>
      <c r="BL492" s="18" t="s">
        <v>224</v>
      </c>
      <c r="BM492" s="144" t="s">
        <v>1759</v>
      </c>
    </row>
    <row r="493" spans="2:65" s="1" customFormat="1" ht="11.25">
      <c r="B493" s="33"/>
      <c r="D493" s="146" t="s">
        <v>226</v>
      </c>
      <c r="F493" s="147" t="s">
        <v>1760</v>
      </c>
      <c r="I493" s="148"/>
      <c r="L493" s="33"/>
      <c r="M493" s="149"/>
      <c r="T493" s="54"/>
      <c r="AT493" s="18" t="s">
        <v>226</v>
      </c>
      <c r="AU493" s="18" t="s">
        <v>85</v>
      </c>
    </row>
    <row r="494" spans="2:65" s="1" customFormat="1" ht="11.25">
      <c r="B494" s="33"/>
      <c r="D494" s="150" t="s">
        <v>228</v>
      </c>
      <c r="F494" s="151" t="s">
        <v>1761</v>
      </c>
      <c r="I494" s="148"/>
      <c r="L494" s="33"/>
      <c r="M494" s="149"/>
      <c r="T494" s="54"/>
      <c r="AT494" s="18" t="s">
        <v>228</v>
      </c>
      <c r="AU494" s="18" t="s">
        <v>85</v>
      </c>
    </row>
    <row r="495" spans="2:65" s="13" customFormat="1" ht="11.25">
      <c r="B495" s="158"/>
      <c r="D495" s="146" t="s">
        <v>230</v>
      </c>
      <c r="E495" s="159" t="s">
        <v>19</v>
      </c>
      <c r="F495" s="160" t="s">
        <v>1762</v>
      </c>
      <c r="H495" s="161">
        <v>24</v>
      </c>
      <c r="I495" s="162"/>
      <c r="L495" s="158"/>
      <c r="M495" s="163"/>
      <c r="T495" s="164"/>
      <c r="AT495" s="159" t="s">
        <v>230</v>
      </c>
      <c r="AU495" s="159" t="s">
        <v>85</v>
      </c>
      <c r="AV495" s="13" t="s">
        <v>85</v>
      </c>
      <c r="AW495" s="13" t="s">
        <v>36</v>
      </c>
      <c r="AX495" s="13" t="s">
        <v>75</v>
      </c>
      <c r="AY495" s="159" t="s">
        <v>218</v>
      </c>
    </row>
    <row r="496" spans="2:65" s="13" customFormat="1" ht="11.25">
      <c r="B496" s="158"/>
      <c r="D496" s="146" t="s">
        <v>230</v>
      </c>
      <c r="E496" s="159" t="s">
        <v>19</v>
      </c>
      <c r="F496" s="160" t="s">
        <v>1763</v>
      </c>
      <c r="H496" s="161">
        <v>16</v>
      </c>
      <c r="I496" s="162"/>
      <c r="L496" s="158"/>
      <c r="M496" s="163"/>
      <c r="T496" s="164"/>
      <c r="AT496" s="159" t="s">
        <v>230</v>
      </c>
      <c r="AU496" s="159" t="s">
        <v>85</v>
      </c>
      <c r="AV496" s="13" t="s">
        <v>85</v>
      </c>
      <c r="AW496" s="13" t="s">
        <v>36</v>
      </c>
      <c r="AX496" s="13" t="s">
        <v>75</v>
      </c>
      <c r="AY496" s="159" t="s">
        <v>218</v>
      </c>
    </row>
    <row r="497" spans="2:65" s="14" customFormat="1" ht="11.25">
      <c r="B497" s="165"/>
      <c r="D497" s="146" t="s">
        <v>230</v>
      </c>
      <c r="E497" s="166" t="s">
        <v>19</v>
      </c>
      <c r="F497" s="167" t="s">
        <v>235</v>
      </c>
      <c r="H497" s="168">
        <v>40</v>
      </c>
      <c r="I497" s="169"/>
      <c r="L497" s="165"/>
      <c r="M497" s="170"/>
      <c r="T497" s="171"/>
      <c r="AT497" s="166" t="s">
        <v>230</v>
      </c>
      <c r="AU497" s="166" t="s">
        <v>85</v>
      </c>
      <c r="AV497" s="14" t="s">
        <v>224</v>
      </c>
      <c r="AW497" s="14" t="s">
        <v>36</v>
      </c>
      <c r="AX497" s="14" t="s">
        <v>83</v>
      </c>
      <c r="AY497" s="166" t="s">
        <v>218</v>
      </c>
    </row>
    <row r="498" spans="2:65" s="1" customFormat="1" ht="16.5" customHeight="1">
      <c r="B498" s="33"/>
      <c r="C498" s="133" t="s">
        <v>498</v>
      </c>
      <c r="D498" s="133" t="s">
        <v>220</v>
      </c>
      <c r="E498" s="134" t="s">
        <v>1400</v>
      </c>
      <c r="F498" s="135" t="s">
        <v>1401</v>
      </c>
      <c r="G498" s="136" t="s">
        <v>532</v>
      </c>
      <c r="H498" s="137">
        <v>161</v>
      </c>
      <c r="I498" s="138"/>
      <c r="J498" s="139">
        <f>ROUND(I498*H498,2)</f>
        <v>0</v>
      </c>
      <c r="K498" s="135" t="s">
        <v>223</v>
      </c>
      <c r="L498" s="33"/>
      <c r="M498" s="140" t="s">
        <v>19</v>
      </c>
      <c r="N498" s="141" t="s">
        <v>46</v>
      </c>
      <c r="P498" s="142">
        <f>O498*H498</f>
        <v>0</v>
      </c>
      <c r="Q498" s="142">
        <v>6.9999999999999994E-5</v>
      </c>
      <c r="R498" s="142">
        <f>Q498*H498</f>
        <v>1.1269999999999999E-2</v>
      </c>
      <c r="S498" s="142">
        <v>0</v>
      </c>
      <c r="T498" s="143">
        <f>S498*H498</f>
        <v>0</v>
      </c>
      <c r="AR498" s="144" t="s">
        <v>224</v>
      </c>
      <c r="AT498" s="144" t="s">
        <v>220</v>
      </c>
      <c r="AU498" s="144" t="s">
        <v>85</v>
      </c>
      <c r="AY498" s="18" t="s">
        <v>218</v>
      </c>
      <c r="BE498" s="145">
        <f>IF(N498="základní",J498,0)</f>
        <v>0</v>
      </c>
      <c r="BF498" s="145">
        <f>IF(N498="snížená",J498,0)</f>
        <v>0</v>
      </c>
      <c r="BG498" s="145">
        <f>IF(N498="zákl. přenesená",J498,0)</f>
        <v>0</v>
      </c>
      <c r="BH498" s="145">
        <f>IF(N498="sníž. přenesená",J498,0)</f>
        <v>0</v>
      </c>
      <c r="BI498" s="145">
        <f>IF(N498="nulová",J498,0)</f>
        <v>0</v>
      </c>
      <c r="BJ498" s="18" t="s">
        <v>83</v>
      </c>
      <c r="BK498" s="145">
        <f>ROUND(I498*H498,2)</f>
        <v>0</v>
      </c>
      <c r="BL498" s="18" t="s">
        <v>224</v>
      </c>
      <c r="BM498" s="144" t="s">
        <v>1764</v>
      </c>
    </row>
    <row r="499" spans="2:65" s="1" customFormat="1" ht="11.25">
      <c r="B499" s="33"/>
      <c r="D499" s="146" t="s">
        <v>226</v>
      </c>
      <c r="F499" s="147" t="s">
        <v>1403</v>
      </c>
      <c r="I499" s="148"/>
      <c r="L499" s="33"/>
      <c r="M499" s="149"/>
      <c r="T499" s="54"/>
      <c r="AT499" s="18" t="s">
        <v>226</v>
      </c>
      <c r="AU499" s="18" t="s">
        <v>85</v>
      </c>
    </row>
    <row r="500" spans="2:65" s="1" customFormat="1" ht="11.25">
      <c r="B500" s="33"/>
      <c r="D500" s="150" t="s">
        <v>228</v>
      </c>
      <c r="F500" s="151" t="s">
        <v>1404</v>
      </c>
      <c r="I500" s="148"/>
      <c r="L500" s="33"/>
      <c r="M500" s="149"/>
      <c r="T500" s="54"/>
      <c r="AT500" s="18" t="s">
        <v>228</v>
      </c>
      <c r="AU500" s="18" t="s">
        <v>85</v>
      </c>
    </row>
    <row r="501" spans="2:65" s="13" customFormat="1" ht="11.25">
      <c r="B501" s="158"/>
      <c r="D501" s="146" t="s">
        <v>230</v>
      </c>
      <c r="E501" s="159" t="s">
        <v>19</v>
      </c>
      <c r="F501" s="160" t="s">
        <v>1739</v>
      </c>
      <c r="H501" s="161">
        <v>15</v>
      </c>
      <c r="I501" s="162"/>
      <c r="L501" s="158"/>
      <c r="M501" s="163"/>
      <c r="T501" s="164"/>
      <c r="AT501" s="159" t="s">
        <v>230</v>
      </c>
      <c r="AU501" s="159" t="s">
        <v>85</v>
      </c>
      <c r="AV501" s="13" t="s">
        <v>85</v>
      </c>
      <c r="AW501" s="13" t="s">
        <v>36</v>
      </c>
      <c r="AX501" s="13" t="s">
        <v>75</v>
      </c>
      <c r="AY501" s="159" t="s">
        <v>218</v>
      </c>
    </row>
    <row r="502" spans="2:65" s="13" customFormat="1" ht="11.25">
      <c r="B502" s="158"/>
      <c r="D502" s="146" t="s">
        <v>230</v>
      </c>
      <c r="E502" s="159" t="s">
        <v>19</v>
      </c>
      <c r="F502" s="160" t="s">
        <v>1740</v>
      </c>
      <c r="H502" s="161">
        <v>104</v>
      </c>
      <c r="I502" s="162"/>
      <c r="L502" s="158"/>
      <c r="M502" s="163"/>
      <c r="T502" s="164"/>
      <c r="AT502" s="159" t="s">
        <v>230</v>
      </c>
      <c r="AU502" s="159" t="s">
        <v>85</v>
      </c>
      <c r="AV502" s="13" t="s">
        <v>85</v>
      </c>
      <c r="AW502" s="13" t="s">
        <v>36</v>
      </c>
      <c r="AX502" s="13" t="s">
        <v>75</v>
      </c>
      <c r="AY502" s="159" t="s">
        <v>218</v>
      </c>
    </row>
    <row r="503" spans="2:65" s="13" customFormat="1" ht="11.25">
      <c r="B503" s="158"/>
      <c r="D503" s="146" t="s">
        <v>230</v>
      </c>
      <c r="E503" s="159" t="s">
        <v>19</v>
      </c>
      <c r="F503" s="160" t="s">
        <v>1741</v>
      </c>
      <c r="H503" s="161">
        <v>42</v>
      </c>
      <c r="I503" s="162"/>
      <c r="L503" s="158"/>
      <c r="M503" s="163"/>
      <c r="T503" s="164"/>
      <c r="AT503" s="159" t="s">
        <v>230</v>
      </c>
      <c r="AU503" s="159" t="s">
        <v>85</v>
      </c>
      <c r="AV503" s="13" t="s">
        <v>85</v>
      </c>
      <c r="AW503" s="13" t="s">
        <v>36</v>
      </c>
      <c r="AX503" s="13" t="s">
        <v>75</v>
      </c>
      <c r="AY503" s="159" t="s">
        <v>218</v>
      </c>
    </row>
    <row r="504" spans="2:65" s="14" customFormat="1" ht="11.25">
      <c r="B504" s="165"/>
      <c r="D504" s="146" t="s">
        <v>230</v>
      </c>
      <c r="E504" s="166" t="s">
        <v>19</v>
      </c>
      <c r="F504" s="167" t="s">
        <v>235</v>
      </c>
      <c r="H504" s="168">
        <v>161</v>
      </c>
      <c r="I504" s="169"/>
      <c r="L504" s="165"/>
      <c r="M504" s="170"/>
      <c r="T504" s="171"/>
      <c r="AT504" s="166" t="s">
        <v>230</v>
      </c>
      <c r="AU504" s="166" t="s">
        <v>85</v>
      </c>
      <c r="AV504" s="14" t="s">
        <v>224</v>
      </c>
      <c r="AW504" s="14" t="s">
        <v>36</v>
      </c>
      <c r="AX504" s="14" t="s">
        <v>83</v>
      </c>
      <c r="AY504" s="166" t="s">
        <v>218</v>
      </c>
    </row>
    <row r="505" spans="2:65" s="1" customFormat="1" ht="16.5" customHeight="1">
      <c r="B505" s="33"/>
      <c r="C505" s="133" t="s">
        <v>504</v>
      </c>
      <c r="D505" s="133" t="s">
        <v>220</v>
      </c>
      <c r="E505" s="134" t="s">
        <v>1765</v>
      </c>
      <c r="F505" s="135" t="s">
        <v>1766</v>
      </c>
      <c r="G505" s="136" t="s">
        <v>532</v>
      </c>
      <c r="H505" s="137">
        <v>38</v>
      </c>
      <c r="I505" s="138"/>
      <c r="J505" s="139">
        <f>ROUND(I505*H505,2)</f>
        <v>0</v>
      </c>
      <c r="K505" s="135" t="s">
        <v>223</v>
      </c>
      <c r="L505" s="33"/>
      <c r="M505" s="140" t="s">
        <v>19</v>
      </c>
      <c r="N505" s="141" t="s">
        <v>46</v>
      </c>
      <c r="P505" s="142">
        <f>O505*H505</f>
        <v>0</v>
      </c>
      <c r="Q505" s="142">
        <v>2.7999999999999998E-4</v>
      </c>
      <c r="R505" s="142">
        <f>Q505*H505</f>
        <v>1.0639999999999998E-2</v>
      </c>
      <c r="S505" s="142">
        <v>0</v>
      </c>
      <c r="T505" s="143">
        <f>S505*H505</f>
        <v>0</v>
      </c>
      <c r="AR505" s="144" t="s">
        <v>224</v>
      </c>
      <c r="AT505" s="144" t="s">
        <v>220</v>
      </c>
      <c r="AU505" s="144" t="s">
        <v>85</v>
      </c>
      <c r="AY505" s="18" t="s">
        <v>218</v>
      </c>
      <c r="BE505" s="145">
        <f>IF(N505="základní",J505,0)</f>
        <v>0</v>
      </c>
      <c r="BF505" s="145">
        <f>IF(N505="snížená",J505,0)</f>
        <v>0</v>
      </c>
      <c r="BG505" s="145">
        <f>IF(N505="zákl. přenesená",J505,0)</f>
        <v>0</v>
      </c>
      <c r="BH505" s="145">
        <f>IF(N505="sníž. přenesená",J505,0)</f>
        <v>0</v>
      </c>
      <c r="BI505" s="145">
        <f>IF(N505="nulová",J505,0)</f>
        <v>0</v>
      </c>
      <c r="BJ505" s="18" t="s">
        <v>83</v>
      </c>
      <c r="BK505" s="145">
        <f>ROUND(I505*H505,2)</f>
        <v>0</v>
      </c>
      <c r="BL505" s="18" t="s">
        <v>224</v>
      </c>
      <c r="BM505" s="144" t="s">
        <v>1767</v>
      </c>
    </row>
    <row r="506" spans="2:65" s="1" customFormat="1" ht="11.25">
      <c r="B506" s="33"/>
      <c r="D506" s="146" t="s">
        <v>226</v>
      </c>
      <c r="F506" s="147" t="s">
        <v>1768</v>
      </c>
      <c r="I506" s="148"/>
      <c r="L506" s="33"/>
      <c r="M506" s="149"/>
      <c r="T506" s="54"/>
      <c r="AT506" s="18" t="s">
        <v>226</v>
      </c>
      <c r="AU506" s="18" t="s">
        <v>85</v>
      </c>
    </row>
    <row r="507" spans="2:65" s="1" customFormat="1" ht="11.25">
      <c r="B507" s="33"/>
      <c r="D507" s="150" t="s">
        <v>228</v>
      </c>
      <c r="F507" s="151" t="s">
        <v>1769</v>
      </c>
      <c r="I507" s="148"/>
      <c r="L507" s="33"/>
      <c r="M507" s="149"/>
      <c r="T507" s="54"/>
      <c r="AT507" s="18" t="s">
        <v>228</v>
      </c>
      <c r="AU507" s="18" t="s">
        <v>85</v>
      </c>
    </row>
    <row r="508" spans="2:65" s="13" customFormat="1" ht="11.25">
      <c r="B508" s="158"/>
      <c r="D508" s="146" t="s">
        <v>230</v>
      </c>
      <c r="E508" s="159" t="s">
        <v>19</v>
      </c>
      <c r="F508" s="160" t="s">
        <v>1748</v>
      </c>
      <c r="H508" s="161">
        <v>30</v>
      </c>
      <c r="I508" s="162"/>
      <c r="L508" s="158"/>
      <c r="M508" s="163"/>
      <c r="T508" s="164"/>
      <c r="AT508" s="159" t="s">
        <v>230</v>
      </c>
      <c r="AU508" s="159" t="s">
        <v>85</v>
      </c>
      <c r="AV508" s="13" t="s">
        <v>85</v>
      </c>
      <c r="AW508" s="13" t="s">
        <v>36</v>
      </c>
      <c r="AX508" s="13" t="s">
        <v>75</v>
      </c>
      <c r="AY508" s="159" t="s">
        <v>218</v>
      </c>
    </row>
    <row r="509" spans="2:65" s="13" customFormat="1" ht="11.25">
      <c r="B509" s="158"/>
      <c r="D509" s="146" t="s">
        <v>230</v>
      </c>
      <c r="E509" s="159" t="s">
        <v>19</v>
      </c>
      <c r="F509" s="160" t="s">
        <v>1749</v>
      </c>
      <c r="H509" s="161">
        <v>4</v>
      </c>
      <c r="I509" s="162"/>
      <c r="L509" s="158"/>
      <c r="M509" s="163"/>
      <c r="T509" s="164"/>
      <c r="AT509" s="159" t="s">
        <v>230</v>
      </c>
      <c r="AU509" s="159" t="s">
        <v>85</v>
      </c>
      <c r="AV509" s="13" t="s">
        <v>85</v>
      </c>
      <c r="AW509" s="13" t="s">
        <v>36</v>
      </c>
      <c r="AX509" s="13" t="s">
        <v>75</v>
      </c>
      <c r="AY509" s="159" t="s">
        <v>218</v>
      </c>
    </row>
    <row r="510" spans="2:65" s="13" customFormat="1" ht="11.25">
      <c r="B510" s="158"/>
      <c r="D510" s="146" t="s">
        <v>230</v>
      </c>
      <c r="E510" s="159" t="s">
        <v>19</v>
      </c>
      <c r="F510" s="160" t="s">
        <v>1750</v>
      </c>
      <c r="H510" s="161">
        <v>4</v>
      </c>
      <c r="I510" s="162"/>
      <c r="L510" s="158"/>
      <c r="M510" s="163"/>
      <c r="T510" s="164"/>
      <c r="AT510" s="159" t="s">
        <v>230</v>
      </c>
      <c r="AU510" s="159" t="s">
        <v>85</v>
      </c>
      <c r="AV510" s="13" t="s">
        <v>85</v>
      </c>
      <c r="AW510" s="13" t="s">
        <v>36</v>
      </c>
      <c r="AX510" s="13" t="s">
        <v>75</v>
      </c>
      <c r="AY510" s="159" t="s">
        <v>218</v>
      </c>
    </row>
    <row r="511" spans="2:65" s="14" customFormat="1" ht="11.25">
      <c r="B511" s="165"/>
      <c r="D511" s="146" t="s">
        <v>230</v>
      </c>
      <c r="E511" s="166" t="s">
        <v>19</v>
      </c>
      <c r="F511" s="167" t="s">
        <v>235</v>
      </c>
      <c r="H511" s="168">
        <v>38</v>
      </c>
      <c r="I511" s="169"/>
      <c r="L511" s="165"/>
      <c r="M511" s="170"/>
      <c r="T511" s="171"/>
      <c r="AT511" s="166" t="s">
        <v>230</v>
      </c>
      <c r="AU511" s="166" t="s">
        <v>85</v>
      </c>
      <c r="AV511" s="14" t="s">
        <v>224</v>
      </c>
      <c r="AW511" s="14" t="s">
        <v>36</v>
      </c>
      <c r="AX511" s="14" t="s">
        <v>83</v>
      </c>
      <c r="AY511" s="166" t="s">
        <v>218</v>
      </c>
    </row>
    <row r="512" spans="2:65" s="1" customFormat="1" ht="16.5" customHeight="1">
      <c r="B512" s="33"/>
      <c r="C512" s="133" t="s">
        <v>510</v>
      </c>
      <c r="D512" s="133" t="s">
        <v>220</v>
      </c>
      <c r="E512" s="134" t="s">
        <v>1770</v>
      </c>
      <c r="F512" s="135" t="s">
        <v>1771</v>
      </c>
      <c r="G512" s="136" t="s">
        <v>532</v>
      </c>
      <c r="H512" s="137">
        <v>37</v>
      </c>
      <c r="I512" s="138"/>
      <c r="J512" s="139">
        <f>ROUND(I512*H512,2)</f>
        <v>0</v>
      </c>
      <c r="K512" s="135" t="s">
        <v>223</v>
      </c>
      <c r="L512" s="33"/>
      <c r="M512" s="140" t="s">
        <v>19</v>
      </c>
      <c r="N512" s="141" t="s">
        <v>46</v>
      </c>
      <c r="P512" s="142">
        <f>O512*H512</f>
        <v>0</v>
      </c>
      <c r="Q512" s="142">
        <v>5.9999999999999995E-4</v>
      </c>
      <c r="R512" s="142">
        <f>Q512*H512</f>
        <v>2.2199999999999998E-2</v>
      </c>
      <c r="S512" s="142">
        <v>0</v>
      </c>
      <c r="T512" s="143">
        <f>S512*H512</f>
        <v>0</v>
      </c>
      <c r="AR512" s="144" t="s">
        <v>224</v>
      </c>
      <c r="AT512" s="144" t="s">
        <v>220</v>
      </c>
      <c r="AU512" s="144" t="s">
        <v>85</v>
      </c>
      <c r="AY512" s="18" t="s">
        <v>218</v>
      </c>
      <c r="BE512" s="145">
        <f>IF(N512="základní",J512,0)</f>
        <v>0</v>
      </c>
      <c r="BF512" s="145">
        <f>IF(N512="snížená",J512,0)</f>
        <v>0</v>
      </c>
      <c r="BG512" s="145">
        <f>IF(N512="zákl. přenesená",J512,0)</f>
        <v>0</v>
      </c>
      <c r="BH512" s="145">
        <f>IF(N512="sníž. přenesená",J512,0)</f>
        <v>0</v>
      </c>
      <c r="BI512" s="145">
        <f>IF(N512="nulová",J512,0)</f>
        <v>0</v>
      </c>
      <c r="BJ512" s="18" t="s">
        <v>83</v>
      </c>
      <c r="BK512" s="145">
        <f>ROUND(I512*H512,2)</f>
        <v>0</v>
      </c>
      <c r="BL512" s="18" t="s">
        <v>224</v>
      </c>
      <c r="BM512" s="144" t="s">
        <v>1772</v>
      </c>
    </row>
    <row r="513" spans="2:65" s="1" customFormat="1" ht="11.25">
      <c r="B513" s="33"/>
      <c r="D513" s="146" t="s">
        <v>226</v>
      </c>
      <c r="F513" s="147" t="s">
        <v>1773</v>
      </c>
      <c r="I513" s="148"/>
      <c r="L513" s="33"/>
      <c r="M513" s="149"/>
      <c r="T513" s="54"/>
      <c r="AT513" s="18" t="s">
        <v>226</v>
      </c>
      <c r="AU513" s="18" t="s">
        <v>85</v>
      </c>
    </row>
    <row r="514" spans="2:65" s="1" customFormat="1" ht="11.25">
      <c r="B514" s="33"/>
      <c r="D514" s="150" t="s">
        <v>228</v>
      </c>
      <c r="F514" s="151" t="s">
        <v>1774</v>
      </c>
      <c r="I514" s="148"/>
      <c r="L514" s="33"/>
      <c r="M514" s="149"/>
      <c r="T514" s="54"/>
      <c r="AT514" s="18" t="s">
        <v>228</v>
      </c>
      <c r="AU514" s="18" t="s">
        <v>85</v>
      </c>
    </row>
    <row r="515" spans="2:65" s="1" customFormat="1" ht="16.5" customHeight="1">
      <c r="B515" s="33"/>
      <c r="C515" s="133" t="s">
        <v>520</v>
      </c>
      <c r="D515" s="133" t="s">
        <v>220</v>
      </c>
      <c r="E515" s="134" t="s">
        <v>1775</v>
      </c>
      <c r="F515" s="135" t="s">
        <v>1776</v>
      </c>
      <c r="G515" s="136" t="s">
        <v>532</v>
      </c>
      <c r="H515" s="137">
        <v>40</v>
      </c>
      <c r="I515" s="138"/>
      <c r="J515" s="139">
        <f>ROUND(I515*H515,2)</f>
        <v>0</v>
      </c>
      <c r="K515" s="135" t="s">
        <v>223</v>
      </c>
      <c r="L515" s="33"/>
      <c r="M515" s="140" t="s">
        <v>19</v>
      </c>
      <c r="N515" s="141" t="s">
        <v>46</v>
      </c>
      <c r="P515" s="142">
        <f>O515*H515</f>
        <v>0</v>
      </c>
      <c r="Q515" s="142">
        <v>9.7999999999999997E-4</v>
      </c>
      <c r="R515" s="142">
        <f>Q515*H515</f>
        <v>3.9199999999999999E-2</v>
      </c>
      <c r="S515" s="142">
        <v>0</v>
      </c>
      <c r="T515" s="143">
        <f>S515*H515</f>
        <v>0</v>
      </c>
      <c r="AR515" s="144" t="s">
        <v>224</v>
      </c>
      <c r="AT515" s="144" t="s">
        <v>220</v>
      </c>
      <c r="AU515" s="144" t="s">
        <v>85</v>
      </c>
      <c r="AY515" s="18" t="s">
        <v>218</v>
      </c>
      <c r="BE515" s="145">
        <f>IF(N515="základní",J515,0)</f>
        <v>0</v>
      </c>
      <c r="BF515" s="145">
        <f>IF(N515="snížená",J515,0)</f>
        <v>0</v>
      </c>
      <c r="BG515" s="145">
        <f>IF(N515="zákl. přenesená",J515,0)</f>
        <v>0</v>
      </c>
      <c r="BH515" s="145">
        <f>IF(N515="sníž. přenesená",J515,0)</f>
        <v>0</v>
      </c>
      <c r="BI515" s="145">
        <f>IF(N515="nulová",J515,0)</f>
        <v>0</v>
      </c>
      <c r="BJ515" s="18" t="s">
        <v>83</v>
      </c>
      <c r="BK515" s="145">
        <f>ROUND(I515*H515,2)</f>
        <v>0</v>
      </c>
      <c r="BL515" s="18" t="s">
        <v>224</v>
      </c>
      <c r="BM515" s="144" t="s">
        <v>1777</v>
      </c>
    </row>
    <row r="516" spans="2:65" s="1" customFormat="1" ht="11.25">
      <c r="B516" s="33"/>
      <c r="D516" s="146" t="s">
        <v>226</v>
      </c>
      <c r="F516" s="147" t="s">
        <v>1778</v>
      </c>
      <c r="I516" s="148"/>
      <c r="L516" s="33"/>
      <c r="M516" s="149"/>
      <c r="T516" s="54"/>
      <c r="AT516" s="18" t="s">
        <v>226</v>
      </c>
      <c r="AU516" s="18" t="s">
        <v>85</v>
      </c>
    </row>
    <row r="517" spans="2:65" s="1" customFormat="1" ht="11.25">
      <c r="B517" s="33"/>
      <c r="D517" s="150" t="s">
        <v>228</v>
      </c>
      <c r="F517" s="151" t="s">
        <v>1779</v>
      </c>
      <c r="I517" s="148"/>
      <c r="L517" s="33"/>
      <c r="M517" s="149"/>
      <c r="T517" s="54"/>
      <c r="AT517" s="18" t="s">
        <v>228</v>
      </c>
      <c r="AU517" s="18" t="s">
        <v>85</v>
      </c>
    </row>
    <row r="518" spans="2:65" s="13" customFormat="1" ht="11.25">
      <c r="B518" s="158"/>
      <c r="D518" s="146" t="s">
        <v>230</v>
      </c>
      <c r="E518" s="159" t="s">
        <v>19</v>
      </c>
      <c r="F518" s="160" t="s">
        <v>1762</v>
      </c>
      <c r="H518" s="161">
        <v>24</v>
      </c>
      <c r="I518" s="162"/>
      <c r="L518" s="158"/>
      <c r="M518" s="163"/>
      <c r="T518" s="164"/>
      <c r="AT518" s="159" t="s">
        <v>230</v>
      </c>
      <c r="AU518" s="159" t="s">
        <v>85</v>
      </c>
      <c r="AV518" s="13" t="s">
        <v>85</v>
      </c>
      <c r="AW518" s="13" t="s">
        <v>36</v>
      </c>
      <c r="AX518" s="13" t="s">
        <v>75</v>
      </c>
      <c r="AY518" s="159" t="s">
        <v>218</v>
      </c>
    </row>
    <row r="519" spans="2:65" s="13" customFormat="1" ht="11.25">
      <c r="B519" s="158"/>
      <c r="D519" s="146" t="s">
        <v>230</v>
      </c>
      <c r="E519" s="159" t="s">
        <v>19</v>
      </c>
      <c r="F519" s="160" t="s">
        <v>1763</v>
      </c>
      <c r="H519" s="161">
        <v>16</v>
      </c>
      <c r="I519" s="162"/>
      <c r="L519" s="158"/>
      <c r="M519" s="163"/>
      <c r="T519" s="164"/>
      <c r="AT519" s="159" t="s">
        <v>230</v>
      </c>
      <c r="AU519" s="159" t="s">
        <v>85</v>
      </c>
      <c r="AV519" s="13" t="s">
        <v>85</v>
      </c>
      <c r="AW519" s="13" t="s">
        <v>36</v>
      </c>
      <c r="AX519" s="13" t="s">
        <v>75</v>
      </c>
      <c r="AY519" s="159" t="s">
        <v>218</v>
      </c>
    </row>
    <row r="520" spans="2:65" s="14" customFormat="1" ht="11.25">
      <c r="B520" s="165"/>
      <c r="D520" s="146" t="s">
        <v>230</v>
      </c>
      <c r="E520" s="166" t="s">
        <v>19</v>
      </c>
      <c r="F520" s="167" t="s">
        <v>235</v>
      </c>
      <c r="H520" s="168">
        <v>40</v>
      </c>
      <c r="I520" s="169"/>
      <c r="L520" s="165"/>
      <c r="M520" s="170"/>
      <c r="T520" s="171"/>
      <c r="AT520" s="166" t="s">
        <v>230</v>
      </c>
      <c r="AU520" s="166" t="s">
        <v>85</v>
      </c>
      <c r="AV520" s="14" t="s">
        <v>224</v>
      </c>
      <c r="AW520" s="14" t="s">
        <v>36</v>
      </c>
      <c r="AX520" s="14" t="s">
        <v>83</v>
      </c>
      <c r="AY520" s="166" t="s">
        <v>218</v>
      </c>
    </row>
    <row r="521" spans="2:65" s="1" customFormat="1" ht="21.75" customHeight="1">
      <c r="B521" s="33"/>
      <c r="C521" s="133" t="s">
        <v>783</v>
      </c>
      <c r="D521" s="133" t="s">
        <v>220</v>
      </c>
      <c r="E521" s="134" t="s">
        <v>1405</v>
      </c>
      <c r="F521" s="135" t="s">
        <v>1406</v>
      </c>
      <c r="G521" s="136" t="s">
        <v>157</v>
      </c>
      <c r="H521" s="137">
        <v>24</v>
      </c>
      <c r="I521" s="138"/>
      <c r="J521" s="139">
        <f>ROUND(I521*H521,2)</f>
        <v>0</v>
      </c>
      <c r="K521" s="135" t="s">
        <v>1407</v>
      </c>
      <c r="L521" s="33"/>
      <c r="M521" s="140" t="s">
        <v>19</v>
      </c>
      <c r="N521" s="141" t="s">
        <v>46</v>
      </c>
      <c r="P521" s="142">
        <f>O521*H521</f>
        <v>0</v>
      </c>
      <c r="Q521" s="142">
        <v>5.1999999999999995E-4</v>
      </c>
      <c r="R521" s="142">
        <f>Q521*H521</f>
        <v>1.2479999999999998E-2</v>
      </c>
      <c r="S521" s="142">
        <v>0</v>
      </c>
      <c r="T521" s="143">
        <f>S521*H521</f>
        <v>0</v>
      </c>
      <c r="AR521" s="144" t="s">
        <v>224</v>
      </c>
      <c r="AT521" s="144" t="s">
        <v>220</v>
      </c>
      <c r="AU521" s="144" t="s">
        <v>85</v>
      </c>
      <c r="AY521" s="18" t="s">
        <v>218</v>
      </c>
      <c r="BE521" s="145">
        <f>IF(N521="základní",J521,0)</f>
        <v>0</v>
      </c>
      <c r="BF521" s="145">
        <f>IF(N521="snížená",J521,0)</f>
        <v>0</v>
      </c>
      <c r="BG521" s="145">
        <f>IF(N521="zákl. přenesená",J521,0)</f>
        <v>0</v>
      </c>
      <c r="BH521" s="145">
        <f>IF(N521="sníž. přenesená",J521,0)</f>
        <v>0</v>
      </c>
      <c r="BI521" s="145">
        <f>IF(N521="nulová",J521,0)</f>
        <v>0</v>
      </c>
      <c r="BJ521" s="18" t="s">
        <v>83</v>
      </c>
      <c r="BK521" s="145">
        <f>ROUND(I521*H521,2)</f>
        <v>0</v>
      </c>
      <c r="BL521" s="18" t="s">
        <v>224</v>
      </c>
      <c r="BM521" s="144" t="s">
        <v>1780</v>
      </c>
    </row>
    <row r="522" spans="2:65" s="1" customFormat="1" ht="11.25">
      <c r="B522" s="33"/>
      <c r="D522" s="146" t="s">
        <v>226</v>
      </c>
      <c r="F522" s="147" t="s">
        <v>1409</v>
      </c>
      <c r="I522" s="148"/>
      <c r="L522" s="33"/>
      <c r="M522" s="149"/>
      <c r="T522" s="54"/>
      <c r="AT522" s="18" t="s">
        <v>226</v>
      </c>
      <c r="AU522" s="18" t="s">
        <v>85</v>
      </c>
    </row>
    <row r="523" spans="2:65" s="1" customFormat="1" ht="11.25">
      <c r="B523" s="33"/>
      <c r="D523" s="150" t="s">
        <v>228</v>
      </c>
      <c r="F523" s="151" t="s">
        <v>1410</v>
      </c>
      <c r="I523" s="148"/>
      <c r="L523" s="33"/>
      <c r="M523" s="149"/>
      <c r="T523" s="54"/>
      <c r="AT523" s="18" t="s">
        <v>228</v>
      </c>
      <c r="AU523" s="18" t="s">
        <v>85</v>
      </c>
    </row>
    <row r="524" spans="2:65" s="12" customFormat="1" ht="11.25">
      <c r="B524" s="152"/>
      <c r="D524" s="146" t="s">
        <v>230</v>
      </c>
      <c r="E524" s="153" t="s">
        <v>19</v>
      </c>
      <c r="F524" s="154" t="s">
        <v>1134</v>
      </c>
      <c r="H524" s="153" t="s">
        <v>19</v>
      </c>
      <c r="I524" s="155"/>
      <c r="L524" s="152"/>
      <c r="M524" s="156"/>
      <c r="T524" s="157"/>
      <c r="AT524" s="153" t="s">
        <v>230</v>
      </c>
      <c r="AU524" s="153" t="s">
        <v>85</v>
      </c>
      <c r="AV524" s="12" t="s">
        <v>83</v>
      </c>
      <c r="AW524" s="12" t="s">
        <v>36</v>
      </c>
      <c r="AX524" s="12" t="s">
        <v>75</v>
      </c>
      <c r="AY524" s="153" t="s">
        <v>218</v>
      </c>
    </row>
    <row r="525" spans="2:65" s="13" customFormat="1" ht="11.25">
      <c r="B525" s="158"/>
      <c r="D525" s="146" t="s">
        <v>230</v>
      </c>
      <c r="E525" s="159" t="s">
        <v>19</v>
      </c>
      <c r="F525" s="160" t="s">
        <v>1781</v>
      </c>
      <c r="H525" s="161">
        <v>24</v>
      </c>
      <c r="I525" s="162"/>
      <c r="L525" s="158"/>
      <c r="M525" s="163"/>
      <c r="T525" s="164"/>
      <c r="AT525" s="159" t="s">
        <v>230</v>
      </c>
      <c r="AU525" s="159" t="s">
        <v>85</v>
      </c>
      <c r="AV525" s="13" t="s">
        <v>85</v>
      </c>
      <c r="AW525" s="13" t="s">
        <v>36</v>
      </c>
      <c r="AX525" s="13" t="s">
        <v>83</v>
      </c>
      <c r="AY525" s="159" t="s">
        <v>218</v>
      </c>
    </row>
    <row r="526" spans="2:65" s="1" customFormat="1" ht="16.5" customHeight="1">
      <c r="B526" s="33"/>
      <c r="C526" s="186" t="s">
        <v>810</v>
      </c>
      <c r="D526" s="186" t="s">
        <v>638</v>
      </c>
      <c r="E526" s="187" t="s">
        <v>1413</v>
      </c>
      <c r="F526" s="188" t="s">
        <v>1414</v>
      </c>
      <c r="G526" s="189" t="s">
        <v>181</v>
      </c>
      <c r="H526" s="190">
        <v>3.6999999999999998E-2</v>
      </c>
      <c r="I526" s="191"/>
      <c r="J526" s="192">
        <f>ROUND(I526*H526,2)</f>
        <v>0</v>
      </c>
      <c r="K526" s="188" t="s">
        <v>1407</v>
      </c>
      <c r="L526" s="193"/>
      <c r="M526" s="194" t="s">
        <v>19</v>
      </c>
      <c r="N526" s="195" t="s">
        <v>46</v>
      </c>
      <c r="P526" s="142">
        <f>O526*H526</f>
        <v>0</v>
      </c>
      <c r="Q526" s="142">
        <v>1</v>
      </c>
      <c r="R526" s="142">
        <f>Q526*H526</f>
        <v>3.6999999999999998E-2</v>
      </c>
      <c r="S526" s="142">
        <v>0</v>
      </c>
      <c r="T526" s="143">
        <f>S526*H526</f>
        <v>0</v>
      </c>
      <c r="AR526" s="144" t="s">
        <v>301</v>
      </c>
      <c r="AT526" s="144" t="s">
        <v>638</v>
      </c>
      <c r="AU526" s="144" t="s">
        <v>85</v>
      </c>
      <c r="AY526" s="18" t="s">
        <v>218</v>
      </c>
      <c r="BE526" s="145">
        <f>IF(N526="základní",J526,0)</f>
        <v>0</v>
      </c>
      <c r="BF526" s="145">
        <f>IF(N526="snížená",J526,0)</f>
        <v>0</v>
      </c>
      <c r="BG526" s="145">
        <f>IF(N526="zákl. přenesená",J526,0)</f>
        <v>0</v>
      </c>
      <c r="BH526" s="145">
        <f>IF(N526="sníž. přenesená",J526,0)</f>
        <v>0</v>
      </c>
      <c r="BI526" s="145">
        <f>IF(N526="nulová",J526,0)</f>
        <v>0</v>
      </c>
      <c r="BJ526" s="18" t="s">
        <v>83</v>
      </c>
      <c r="BK526" s="145">
        <f>ROUND(I526*H526,2)</f>
        <v>0</v>
      </c>
      <c r="BL526" s="18" t="s">
        <v>224</v>
      </c>
      <c r="BM526" s="144" t="s">
        <v>1782</v>
      </c>
    </row>
    <row r="527" spans="2:65" s="1" customFormat="1" ht="11.25">
      <c r="B527" s="33"/>
      <c r="D527" s="146" t="s">
        <v>226</v>
      </c>
      <c r="F527" s="147" t="s">
        <v>1416</v>
      </c>
      <c r="I527" s="148"/>
      <c r="L527" s="33"/>
      <c r="M527" s="149"/>
      <c r="T527" s="54"/>
      <c r="AT527" s="18" t="s">
        <v>226</v>
      </c>
      <c r="AU527" s="18" t="s">
        <v>85</v>
      </c>
    </row>
    <row r="528" spans="2:65" s="13" customFormat="1" ht="11.25">
      <c r="B528" s="158"/>
      <c r="D528" s="146" t="s">
        <v>230</v>
      </c>
      <c r="E528" s="159" t="s">
        <v>19</v>
      </c>
      <c r="F528" s="160" t="s">
        <v>1783</v>
      </c>
      <c r="H528" s="161">
        <v>3.6999999999999998E-2</v>
      </c>
      <c r="I528" s="162"/>
      <c r="L528" s="158"/>
      <c r="M528" s="163"/>
      <c r="T528" s="164"/>
      <c r="AT528" s="159" t="s">
        <v>230</v>
      </c>
      <c r="AU528" s="159" t="s">
        <v>85</v>
      </c>
      <c r="AV528" s="13" t="s">
        <v>85</v>
      </c>
      <c r="AW528" s="13" t="s">
        <v>36</v>
      </c>
      <c r="AX528" s="13" t="s">
        <v>83</v>
      </c>
      <c r="AY528" s="159" t="s">
        <v>218</v>
      </c>
    </row>
    <row r="529" spans="2:65" s="1" customFormat="1" ht="21.75" customHeight="1">
      <c r="B529" s="33"/>
      <c r="C529" s="133" t="s">
        <v>815</v>
      </c>
      <c r="D529" s="133" t="s">
        <v>220</v>
      </c>
      <c r="E529" s="134" t="s">
        <v>1784</v>
      </c>
      <c r="F529" s="135" t="s">
        <v>1785</v>
      </c>
      <c r="G529" s="136" t="s">
        <v>532</v>
      </c>
      <c r="H529" s="137">
        <v>116</v>
      </c>
      <c r="I529" s="138"/>
      <c r="J529" s="139">
        <f>ROUND(I529*H529,2)</f>
        <v>0</v>
      </c>
      <c r="K529" s="135" t="s">
        <v>223</v>
      </c>
      <c r="L529" s="33"/>
      <c r="M529" s="140" t="s">
        <v>19</v>
      </c>
      <c r="N529" s="141" t="s">
        <v>46</v>
      </c>
      <c r="P529" s="142">
        <f>O529*H529</f>
        <v>0</v>
      </c>
      <c r="Q529" s="142">
        <v>3.4000000000000002E-4</v>
      </c>
      <c r="R529" s="142">
        <f>Q529*H529</f>
        <v>3.9440000000000003E-2</v>
      </c>
      <c r="S529" s="142">
        <v>0</v>
      </c>
      <c r="T529" s="143">
        <f>S529*H529</f>
        <v>0</v>
      </c>
      <c r="AR529" s="144" t="s">
        <v>224</v>
      </c>
      <c r="AT529" s="144" t="s">
        <v>220</v>
      </c>
      <c r="AU529" s="144" t="s">
        <v>85</v>
      </c>
      <c r="AY529" s="18" t="s">
        <v>218</v>
      </c>
      <c r="BE529" s="145">
        <f>IF(N529="základní",J529,0)</f>
        <v>0</v>
      </c>
      <c r="BF529" s="145">
        <f>IF(N529="snížená",J529,0)</f>
        <v>0</v>
      </c>
      <c r="BG529" s="145">
        <f>IF(N529="zákl. přenesená",J529,0)</f>
        <v>0</v>
      </c>
      <c r="BH529" s="145">
        <f>IF(N529="sníž. přenesená",J529,0)</f>
        <v>0</v>
      </c>
      <c r="BI529" s="145">
        <f>IF(N529="nulová",J529,0)</f>
        <v>0</v>
      </c>
      <c r="BJ529" s="18" t="s">
        <v>83</v>
      </c>
      <c r="BK529" s="145">
        <f>ROUND(I529*H529,2)</f>
        <v>0</v>
      </c>
      <c r="BL529" s="18" t="s">
        <v>224</v>
      </c>
      <c r="BM529" s="144" t="s">
        <v>1786</v>
      </c>
    </row>
    <row r="530" spans="2:65" s="1" customFormat="1" ht="11.25">
      <c r="B530" s="33"/>
      <c r="D530" s="146" t="s">
        <v>226</v>
      </c>
      <c r="F530" s="147" t="s">
        <v>1787</v>
      </c>
      <c r="I530" s="148"/>
      <c r="L530" s="33"/>
      <c r="M530" s="149"/>
      <c r="T530" s="54"/>
      <c r="AT530" s="18" t="s">
        <v>226</v>
      </c>
      <c r="AU530" s="18" t="s">
        <v>85</v>
      </c>
    </row>
    <row r="531" spans="2:65" s="1" customFormat="1" ht="11.25">
      <c r="B531" s="33"/>
      <c r="D531" s="150" t="s">
        <v>228</v>
      </c>
      <c r="F531" s="151" t="s">
        <v>1788</v>
      </c>
      <c r="I531" s="148"/>
      <c r="L531" s="33"/>
      <c r="M531" s="149"/>
      <c r="T531" s="54"/>
      <c r="AT531" s="18" t="s">
        <v>228</v>
      </c>
      <c r="AU531" s="18" t="s">
        <v>85</v>
      </c>
    </row>
    <row r="532" spans="2:65" s="12" customFormat="1" ht="11.25">
      <c r="B532" s="152"/>
      <c r="D532" s="146" t="s">
        <v>230</v>
      </c>
      <c r="E532" s="153" t="s">
        <v>19</v>
      </c>
      <c r="F532" s="154" t="s">
        <v>1747</v>
      </c>
      <c r="H532" s="153" t="s">
        <v>19</v>
      </c>
      <c r="I532" s="155"/>
      <c r="L532" s="152"/>
      <c r="M532" s="156"/>
      <c r="T532" s="157"/>
      <c r="AT532" s="153" t="s">
        <v>230</v>
      </c>
      <c r="AU532" s="153" t="s">
        <v>85</v>
      </c>
      <c r="AV532" s="12" t="s">
        <v>83</v>
      </c>
      <c r="AW532" s="12" t="s">
        <v>36</v>
      </c>
      <c r="AX532" s="12" t="s">
        <v>75</v>
      </c>
      <c r="AY532" s="153" t="s">
        <v>218</v>
      </c>
    </row>
    <row r="533" spans="2:65" s="13" customFormat="1" ht="11.25">
      <c r="B533" s="158"/>
      <c r="D533" s="146" t="s">
        <v>230</v>
      </c>
      <c r="E533" s="159" t="s">
        <v>19</v>
      </c>
      <c r="F533" s="160" t="s">
        <v>1789</v>
      </c>
      <c r="H533" s="161">
        <v>16</v>
      </c>
      <c r="I533" s="162"/>
      <c r="L533" s="158"/>
      <c r="M533" s="163"/>
      <c r="T533" s="164"/>
      <c r="AT533" s="159" t="s">
        <v>230</v>
      </c>
      <c r="AU533" s="159" t="s">
        <v>85</v>
      </c>
      <c r="AV533" s="13" t="s">
        <v>85</v>
      </c>
      <c r="AW533" s="13" t="s">
        <v>36</v>
      </c>
      <c r="AX533" s="13" t="s">
        <v>75</v>
      </c>
      <c r="AY533" s="159" t="s">
        <v>218</v>
      </c>
    </row>
    <row r="534" spans="2:65" s="13" customFormat="1" ht="11.25">
      <c r="B534" s="158"/>
      <c r="D534" s="146" t="s">
        <v>230</v>
      </c>
      <c r="E534" s="159" t="s">
        <v>19</v>
      </c>
      <c r="F534" s="160" t="s">
        <v>1790</v>
      </c>
      <c r="H534" s="161">
        <v>12</v>
      </c>
      <c r="I534" s="162"/>
      <c r="L534" s="158"/>
      <c r="M534" s="163"/>
      <c r="T534" s="164"/>
      <c r="AT534" s="159" t="s">
        <v>230</v>
      </c>
      <c r="AU534" s="159" t="s">
        <v>85</v>
      </c>
      <c r="AV534" s="13" t="s">
        <v>85</v>
      </c>
      <c r="AW534" s="13" t="s">
        <v>36</v>
      </c>
      <c r="AX534" s="13" t="s">
        <v>75</v>
      </c>
      <c r="AY534" s="159" t="s">
        <v>218</v>
      </c>
    </row>
    <row r="535" spans="2:65" s="13" customFormat="1" ht="11.25">
      <c r="B535" s="158"/>
      <c r="D535" s="146" t="s">
        <v>230</v>
      </c>
      <c r="E535" s="159" t="s">
        <v>19</v>
      </c>
      <c r="F535" s="160" t="s">
        <v>1791</v>
      </c>
      <c r="H535" s="161">
        <v>12</v>
      </c>
      <c r="I535" s="162"/>
      <c r="L535" s="158"/>
      <c r="M535" s="163"/>
      <c r="T535" s="164"/>
      <c r="AT535" s="159" t="s">
        <v>230</v>
      </c>
      <c r="AU535" s="159" t="s">
        <v>85</v>
      </c>
      <c r="AV535" s="13" t="s">
        <v>85</v>
      </c>
      <c r="AW535" s="13" t="s">
        <v>36</v>
      </c>
      <c r="AX535" s="13" t="s">
        <v>75</v>
      </c>
      <c r="AY535" s="159" t="s">
        <v>218</v>
      </c>
    </row>
    <row r="536" spans="2:65" s="13" customFormat="1" ht="11.25">
      <c r="B536" s="158"/>
      <c r="D536" s="146" t="s">
        <v>230</v>
      </c>
      <c r="E536" s="159" t="s">
        <v>19</v>
      </c>
      <c r="F536" s="160" t="s">
        <v>1792</v>
      </c>
      <c r="H536" s="161">
        <v>8</v>
      </c>
      <c r="I536" s="162"/>
      <c r="L536" s="158"/>
      <c r="M536" s="163"/>
      <c r="T536" s="164"/>
      <c r="AT536" s="159" t="s">
        <v>230</v>
      </c>
      <c r="AU536" s="159" t="s">
        <v>85</v>
      </c>
      <c r="AV536" s="13" t="s">
        <v>85</v>
      </c>
      <c r="AW536" s="13" t="s">
        <v>36</v>
      </c>
      <c r="AX536" s="13" t="s">
        <v>75</v>
      </c>
      <c r="AY536" s="159" t="s">
        <v>218</v>
      </c>
    </row>
    <row r="537" spans="2:65" s="13" customFormat="1" ht="11.25">
      <c r="B537" s="158"/>
      <c r="D537" s="146" t="s">
        <v>230</v>
      </c>
      <c r="E537" s="159" t="s">
        <v>19</v>
      </c>
      <c r="F537" s="160" t="s">
        <v>1793</v>
      </c>
      <c r="H537" s="161">
        <v>20</v>
      </c>
      <c r="I537" s="162"/>
      <c r="L537" s="158"/>
      <c r="M537" s="163"/>
      <c r="T537" s="164"/>
      <c r="AT537" s="159" t="s">
        <v>230</v>
      </c>
      <c r="AU537" s="159" t="s">
        <v>85</v>
      </c>
      <c r="AV537" s="13" t="s">
        <v>85</v>
      </c>
      <c r="AW537" s="13" t="s">
        <v>36</v>
      </c>
      <c r="AX537" s="13" t="s">
        <v>75</v>
      </c>
      <c r="AY537" s="159" t="s">
        <v>218</v>
      </c>
    </row>
    <row r="538" spans="2:65" s="13" customFormat="1" ht="11.25">
      <c r="B538" s="158"/>
      <c r="D538" s="146" t="s">
        <v>230</v>
      </c>
      <c r="E538" s="159" t="s">
        <v>19</v>
      </c>
      <c r="F538" s="160" t="s">
        <v>1794</v>
      </c>
      <c r="H538" s="161">
        <v>40</v>
      </c>
      <c r="I538" s="162"/>
      <c r="L538" s="158"/>
      <c r="M538" s="163"/>
      <c r="T538" s="164"/>
      <c r="AT538" s="159" t="s">
        <v>230</v>
      </c>
      <c r="AU538" s="159" t="s">
        <v>85</v>
      </c>
      <c r="AV538" s="13" t="s">
        <v>85</v>
      </c>
      <c r="AW538" s="13" t="s">
        <v>36</v>
      </c>
      <c r="AX538" s="13" t="s">
        <v>75</v>
      </c>
      <c r="AY538" s="159" t="s">
        <v>218</v>
      </c>
    </row>
    <row r="539" spans="2:65" s="13" customFormat="1" ht="11.25">
      <c r="B539" s="158"/>
      <c r="D539" s="146" t="s">
        <v>230</v>
      </c>
      <c r="E539" s="159" t="s">
        <v>19</v>
      </c>
      <c r="F539" s="160" t="s">
        <v>1795</v>
      </c>
      <c r="H539" s="161">
        <v>8</v>
      </c>
      <c r="I539" s="162"/>
      <c r="L539" s="158"/>
      <c r="M539" s="163"/>
      <c r="T539" s="164"/>
      <c r="AT539" s="159" t="s">
        <v>230</v>
      </c>
      <c r="AU539" s="159" t="s">
        <v>85</v>
      </c>
      <c r="AV539" s="13" t="s">
        <v>85</v>
      </c>
      <c r="AW539" s="13" t="s">
        <v>36</v>
      </c>
      <c r="AX539" s="13" t="s">
        <v>75</v>
      </c>
      <c r="AY539" s="159" t="s">
        <v>218</v>
      </c>
    </row>
    <row r="540" spans="2:65" s="14" customFormat="1" ht="11.25">
      <c r="B540" s="165"/>
      <c r="D540" s="146" t="s">
        <v>230</v>
      </c>
      <c r="E540" s="166" t="s">
        <v>19</v>
      </c>
      <c r="F540" s="167" t="s">
        <v>235</v>
      </c>
      <c r="H540" s="168">
        <v>116</v>
      </c>
      <c r="I540" s="169"/>
      <c r="L540" s="165"/>
      <c r="M540" s="170"/>
      <c r="T540" s="171"/>
      <c r="AT540" s="166" t="s">
        <v>230</v>
      </c>
      <c r="AU540" s="166" t="s">
        <v>85</v>
      </c>
      <c r="AV540" s="14" t="s">
        <v>224</v>
      </c>
      <c r="AW540" s="14" t="s">
        <v>36</v>
      </c>
      <c r="AX540" s="14" t="s">
        <v>83</v>
      </c>
      <c r="AY540" s="166" t="s">
        <v>218</v>
      </c>
    </row>
    <row r="541" spans="2:65" s="1" customFormat="1" ht="16.5" customHeight="1">
      <c r="B541" s="33"/>
      <c r="C541" s="133" t="s">
        <v>818</v>
      </c>
      <c r="D541" s="133" t="s">
        <v>220</v>
      </c>
      <c r="E541" s="134" t="s">
        <v>1796</v>
      </c>
      <c r="F541" s="135" t="s">
        <v>1797</v>
      </c>
      <c r="G541" s="136" t="s">
        <v>426</v>
      </c>
      <c r="H541" s="137">
        <v>1</v>
      </c>
      <c r="I541" s="138"/>
      <c r="J541" s="139">
        <f>ROUND(I541*H541,2)</f>
        <v>0</v>
      </c>
      <c r="K541" s="135" t="s">
        <v>19</v>
      </c>
      <c r="L541" s="33"/>
      <c r="M541" s="140" t="s">
        <v>19</v>
      </c>
      <c r="N541" s="141" t="s">
        <v>46</v>
      </c>
      <c r="P541" s="142">
        <f>O541*H541</f>
        <v>0</v>
      </c>
      <c r="Q541" s="142">
        <v>1.7000000000000001E-4</v>
      </c>
      <c r="R541" s="142">
        <f>Q541*H541</f>
        <v>1.7000000000000001E-4</v>
      </c>
      <c r="S541" s="142">
        <v>0</v>
      </c>
      <c r="T541" s="143">
        <f>S541*H541</f>
        <v>0</v>
      </c>
      <c r="AR541" s="144" t="s">
        <v>224</v>
      </c>
      <c r="AT541" s="144" t="s">
        <v>220</v>
      </c>
      <c r="AU541" s="144" t="s">
        <v>85</v>
      </c>
      <c r="AY541" s="18" t="s">
        <v>218</v>
      </c>
      <c r="BE541" s="145">
        <f>IF(N541="základní",J541,0)</f>
        <v>0</v>
      </c>
      <c r="BF541" s="145">
        <f>IF(N541="snížená",J541,0)</f>
        <v>0</v>
      </c>
      <c r="BG541" s="145">
        <f>IF(N541="zákl. přenesená",J541,0)</f>
        <v>0</v>
      </c>
      <c r="BH541" s="145">
        <f>IF(N541="sníž. přenesená",J541,0)</f>
        <v>0</v>
      </c>
      <c r="BI541" s="145">
        <f>IF(N541="nulová",J541,0)</f>
        <v>0</v>
      </c>
      <c r="BJ541" s="18" t="s">
        <v>83</v>
      </c>
      <c r="BK541" s="145">
        <f>ROUND(I541*H541,2)</f>
        <v>0</v>
      </c>
      <c r="BL541" s="18" t="s">
        <v>224</v>
      </c>
      <c r="BM541" s="144" t="s">
        <v>1798</v>
      </c>
    </row>
    <row r="542" spans="2:65" s="1" customFormat="1" ht="11.25">
      <c r="B542" s="33"/>
      <c r="D542" s="146" t="s">
        <v>226</v>
      </c>
      <c r="F542" s="147" t="s">
        <v>1797</v>
      </c>
      <c r="I542" s="148"/>
      <c r="L542" s="33"/>
      <c r="M542" s="149"/>
      <c r="T542" s="54"/>
      <c r="AT542" s="18" t="s">
        <v>226</v>
      </c>
      <c r="AU542" s="18" t="s">
        <v>85</v>
      </c>
    </row>
    <row r="543" spans="2:65" s="1" customFormat="1" ht="21.75" customHeight="1">
      <c r="B543" s="33"/>
      <c r="C543" s="133" t="s">
        <v>823</v>
      </c>
      <c r="D543" s="133" t="s">
        <v>220</v>
      </c>
      <c r="E543" s="134" t="s">
        <v>1799</v>
      </c>
      <c r="F543" s="135" t="s">
        <v>1800</v>
      </c>
      <c r="G543" s="136" t="s">
        <v>157</v>
      </c>
      <c r="H543" s="137">
        <v>74.8</v>
      </c>
      <c r="I543" s="138"/>
      <c r="J543" s="139">
        <f>ROUND(I543*H543,2)</f>
        <v>0</v>
      </c>
      <c r="K543" s="135" t="s">
        <v>223</v>
      </c>
      <c r="L543" s="33"/>
      <c r="M543" s="140" t="s">
        <v>19</v>
      </c>
      <c r="N543" s="141" t="s">
        <v>46</v>
      </c>
      <c r="P543" s="142">
        <f>O543*H543</f>
        <v>0</v>
      </c>
      <c r="Q543" s="142">
        <v>7.7999999999999999E-4</v>
      </c>
      <c r="R543" s="142">
        <f>Q543*H543</f>
        <v>5.8344E-2</v>
      </c>
      <c r="S543" s="142">
        <v>1E-3</v>
      </c>
      <c r="T543" s="143">
        <f>S543*H543</f>
        <v>7.4800000000000005E-2</v>
      </c>
      <c r="AR543" s="144" t="s">
        <v>224</v>
      </c>
      <c r="AT543" s="144" t="s">
        <v>220</v>
      </c>
      <c r="AU543" s="144" t="s">
        <v>85</v>
      </c>
      <c r="AY543" s="18" t="s">
        <v>218</v>
      </c>
      <c r="BE543" s="145">
        <f>IF(N543="základní",J543,0)</f>
        <v>0</v>
      </c>
      <c r="BF543" s="145">
        <f>IF(N543="snížená",J543,0)</f>
        <v>0</v>
      </c>
      <c r="BG543" s="145">
        <f>IF(N543="zákl. přenesená",J543,0)</f>
        <v>0</v>
      </c>
      <c r="BH543" s="145">
        <f>IF(N543="sníž. přenesená",J543,0)</f>
        <v>0</v>
      </c>
      <c r="BI543" s="145">
        <f>IF(N543="nulová",J543,0)</f>
        <v>0</v>
      </c>
      <c r="BJ543" s="18" t="s">
        <v>83</v>
      </c>
      <c r="BK543" s="145">
        <f>ROUND(I543*H543,2)</f>
        <v>0</v>
      </c>
      <c r="BL543" s="18" t="s">
        <v>224</v>
      </c>
      <c r="BM543" s="144" t="s">
        <v>1801</v>
      </c>
    </row>
    <row r="544" spans="2:65" s="1" customFormat="1" ht="11.25">
      <c r="B544" s="33"/>
      <c r="D544" s="146" t="s">
        <v>226</v>
      </c>
      <c r="F544" s="147" t="s">
        <v>1802</v>
      </c>
      <c r="I544" s="148"/>
      <c r="L544" s="33"/>
      <c r="M544" s="149"/>
      <c r="T544" s="54"/>
      <c r="AT544" s="18" t="s">
        <v>226</v>
      </c>
      <c r="AU544" s="18" t="s">
        <v>85</v>
      </c>
    </row>
    <row r="545" spans="2:65" s="1" customFormat="1" ht="11.25">
      <c r="B545" s="33"/>
      <c r="D545" s="150" t="s">
        <v>228</v>
      </c>
      <c r="F545" s="151" t="s">
        <v>1803</v>
      </c>
      <c r="I545" s="148"/>
      <c r="L545" s="33"/>
      <c r="M545" s="149"/>
      <c r="T545" s="54"/>
      <c r="AT545" s="18" t="s">
        <v>228</v>
      </c>
      <c r="AU545" s="18" t="s">
        <v>85</v>
      </c>
    </row>
    <row r="546" spans="2:65" s="12" customFormat="1" ht="11.25">
      <c r="B546" s="152"/>
      <c r="D546" s="146" t="s">
        <v>230</v>
      </c>
      <c r="E546" s="153" t="s">
        <v>19</v>
      </c>
      <c r="F546" s="154" t="s">
        <v>1134</v>
      </c>
      <c r="H546" s="153" t="s">
        <v>19</v>
      </c>
      <c r="I546" s="155"/>
      <c r="L546" s="152"/>
      <c r="M546" s="156"/>
      <c r="T546" s="157"/>
      <c r="AT546" s="153" t="s">
        <v>230</v>
      </c>
      <c r="AU546" s="153" t="s">
        <v>85</v>
      </c>
      <c r="AV546" s="12" t="s">
        <v>83</v>
      </c>
      <c r="AW546" s="12" t="s">
        <v>36</v>
      </c>
      <c r="AX546" s="12" t="s">
        <v>75</v>
      </c>
      <c r="AY546" s="153" t="s">
        <v>218</v>
      </c>
    </row>
    <row r="547" spans="2:65" s="13" customFormat="1" ht="11.25">
      <c r="B547" s="158"/>
      <c r="D547" s="146" t="s">
        <v>230</v>
      </c>
      <c r="E547" s="159" t="s">
        <v>19</v>
      </c>
      <c r="F547" s="160" t="s">
        <v>1804</v>
      </c>
      <c r="H547" s="161">
        <v>186.4</v>
      </c>
      <c r="I547" s="162"/>
      <c r="L547" s="158"/>
      <c r="M547" s="163"/>
      <c r="T547" s="164"/>
      <c r="AT547" s="159" t="s">
        <v>230</v>
      </c>
      <c r="AU547" s="159" t="s">
        <v>85</v>
      </c>
      <c r="AV547" s="13" t="s">
        <v>85</v>
      </c>
      <c r="AW547" s="13" t="s">
        <v>36</v>
      </c>
      <c r="AX547" s="13" t="s">
        <v>75</v>
      </c>
      <c r="AY547" s="159" t="s">
        <v>218</v>
      </c>
    </row>
    <row r="548" spans="2:65" s="13" customFormat="1" ht="11.25">
      <c r="B548" s="158"/>
      <c r="D548" s="146" t="s">
        <v>230</v>
      </c>
      <c r="E548" s="159" t="s">
        <v>19</v>
      </c>
      <c r="F548" s="160" t="s">
        <v>1805</v>
      </c>
      <c r="H548" s="161">
        <v>74.8</v>
      </c>
      <c r="I548" s="162"/>
      <c r="L548" s="158"/>
      <c r="M548" s="163"/>
      <c r="T548" s="164"/>
      <c r="AT548" s="159" t="s">
        <v>230</v>
      </c>
      <c r="AU548" s="159" t="s">
        <v>85</v>
      </c>
      <c r="AV548" s="13" t="s">
        <v>85</v>
      </c>
      <c r="AW548" s="13" t="s">
        <v>36</v>
      </c>
      <c r="AX548" s="13" t="s">
        <v>83</v>
      </c>
      <c r="AY548" s="159" t="s">
        <v>218</v>
      </c>
    </row>
    <row r="549" spans="2:65" s="1" customFormat="1" ht="16.5" customHeight="1">
      <c r="B549" s="33"/>
      <c r="C549" s="186" t="s">
        <v>827</v>
      </c>
      <c r="D549" s="186" t="s">
        <v>638</v>
      </c>
      <c r="E549" s="187" t="s">
        <v>1806</v>
      </c>
      <c r="F549" s="188" t="s">
        <v>1807</v>
      </c>
      <c r="G549" s="189" t="s">
        <v>181</v>
      </c>
      <c r="H549" s="190">
        <v>0.35499999999999998</v>
      </c>
      <c r="I549" s="191"/>
      <c r="J549" s="192">
        <f>ROUND(I549*H549,2)</f>
        <v>0</v>
      </c>
      <c r="K549" s="188" t="s">
        <v>223</v>
      </c>
      <c r="L549" s="193"/>
      <c r="M549" s="194" t="s">
        <v>19</v>
      </c>
      <c r="N549" s="195" t="s">
        <v>46</v>
      </c>
      <c r="P549" s="142">
        <f>O549*H549</f>
        <v>0</v>
      </c>
      <c r="Q549" s="142">
        <v>1</v>
      </c>
      <c r="R549" s="142">
        <f>Q549*H549</f>
        <v>0.35499999999999998</v>
      </c>
      <c r="S549" s="142">
        <v>0</v>
      </c>
      <c r="T549" s="143">
        <f>S549*H549</f>
        <v>0</v>
      </c>
      <c r="AR549" s="144" t="s">
        <v>301</v>
      </c>
      <c r="AT549" s="144" t="s">
        <v>638</v>
      </c>
      <c r="AU549" s="144" t="s">
        <v>85</v>
      </c>
      <c r="AY549" s="18" t="s">
        <v>218</v>
      </c>
      <c r="BE549" s="145">
        <f>IF(N549="základní",J549,0)</f>
        <v>0</v>
      </c>
      <c r="BF549" s="145">
        <f>IF(N549="snížená",J549,0)</f>
        <v>0</v>
      </c>
      <c r="BG549" s="145">
        <f>IF(N549="zákl. přenesená",J549,0)</f>
        <v>0</v>
      </c>
      <c r="BH549" s="145">
        <f>IF(N549="sníž. přenesená",J549,0)</f>
        <v>0</v>
      </c>
      <c r="BI549" s="145">
        <f>IF(N549="nulová",J549,0)</f>
        <v>0</v>
      </c>
      <c r="BJ549" s="18" t="s">
        <v>83</v>
      </c>
      <c r="BK549" s="145">
        <f>ROUND(I549*H549,2)</f>
        <v>0</v>
      </c>
      <c r="BL549" s="18" t="s">
        <v>224</v>
      </c>
      <c r="BM549" s="144" t="s">
        <v>1808</v>
      </c>
    </row>
    <row r="550" spans="2:65" s="1" customFormat="1" ht="11.25">
      <c r="B550" s="33"/>
      <c r="D550" s="146" t="s">
        <v>226</v>
      </c>
      <c r="F550" s="147" t="s">
        <v>1807</v>
      </c>
      <c r="I550" s="148"/>
      <c r="L550" s="33"/>
      <c r="M550" s="149"/>
      <c r="T550" s="54"/>
      <c r="AT550" s="18" t="s">
        <v>226</v>
      </c>
      <c r="AU550" s="18" t="s">
        <v>85</v>
      </c>
    </row>
    <row r="551" spans="2:65" s="13" customFormat="1" ht="11.25">
      <c r="B551" s="158"/>
      <c r="D551" s="146" t="s">
        <v>230</v>
      </c>
      <c r="E551" s="159" t="s">
        <v>19</v>
      </c>
      <c r="F551" s="160" t="s">
        <v>1809</v>
      </c>
      <c r="H551" s="161">
        <v>0.35499999999999998</v>
      </c>
      <c r="I551" s="162"/>
      <c r="L551" s="158"/>
      <c r="M551" s="163"/>
      <c r="T551" s="164"/>
      <c r="AT551" s="159" t="s">
        <v>230</v>
      </c>
      <c r="AU551" s="159" t="s">
        <v>85</v>
      </c>
      <c r="AV551" s="13" t="s">
        <v>85</v>
      </c>
      <c r="AW551" s="13" t="s">
        <v>36</v>
      </c>
      <c r="AX551" s="13" t="s">
        <v>83</v>
      </c>
      <c r="AY551" s="159" t="s">
        <v>218</v>
      </c>
    </row>
    <row r="552" spans="2:65" s="1" customFormat="1" ht="16.5" customHeight="1">
      <c r="B552" s="33"/>
      <c r="C552" s="133" t="s">
        <v>831</v>
      </c>
      <c r="D552" s="133" t="s">
        <v>220</v>
      </c>
      <c r="E552" s="134" t="s">
        <v>1810</v>
      </c>
      <c r="F552" s="135" t="s">
        <v>1811</v>
      </c>
      <c r="G552" s="136" t="s">
        <v>532</v>
      </c>
      <c r="H552" s="137">
        <v>1</v>
      </c>
      <c r="I552" s="138"/>
      <c r="J552" s="139">
        <f>ROUND(I552*H552,2)</f>
        <v>0</v>
      </c>
      <c r="K552" s="135" t="s">
        <v>19</v>
      </c>
      <c r="L552" s="33"/>
      <c r="M552" s="140" t="s">
        <v>19</v>
      </c>
      <c r="N552" s="141" t="s">
        <v>46</v>
      </c>
      <c r="P552" s="142">
        <f>O552*H552</f>
        <v>0</v>
      </c>
      <c r="Q552" s="142">
        <v>0</v>
      </c>
      <c r="R552" s="142">
        <f>Q552*H552</f>
        <v>0</v>
      </c>
      <c r="S552" s="142">
        <v>0</v>
      </c>
      <c r="T552" s="143">
        <f>S552*H552</f>
        <v>0</v>
      </c>
      <c r="AR552" s="144" t="s">
        <v>224</v>
      </c>
      <c r="AT552" s="144" t="s">
        <v>220</v>
      </c>
      <c r="AU552" s="144" t="s">
        <v>85</v>
      </c>
      <c r="AY552" s="18" t="s">
        <v>218</v>
      </c>
      <c r="BE552" s="145">
        <f>IF(N552="základní",J552,0)</f>
        <v>0</v>
      </c>
      <c r="BF552" s="145">
        <f>IF(N552="snížená",J552,0)</f>
        <v>0</v>
      </c>
      <c r="BG552" s="145">
        <f>IF(N552="zákl. přenesená",J552,0)</f>
        <v>0</v>
      </c>
      <c r="BH552" s="145">
        <f>IF(N552="sníž. přenesená",J552,0)</f>
        <v>0</v>
      </c>
      <c r="BI552" s="145">
        <f>IF(N552="nulová",J552,0)</f>
        <v>0</v>
      </c>
      <c r="BJ552" s="18" t="s">
        <v>83</v>
      </c>
      <c r="BK552" s="145">
        <f>ROUND(I552*H552,2)</f>
        <v>0</v>
      </c>
      <c r="BL552" s="18" t="s">
        <v>224</v>
      </c>
      <c r="BM552" s="144" t="s">
        <v>1812</v>
      </c>
    </row>
    <row r="553" spans="2:65" s="1" customFormat="1" ht="11.25">
      <c r="B553" s="33"/>
      <c r="D553" s="146" t="s">
        <v>226</v>
      </c>
      <c r="F553" s="147" t="s">
        <v>1811</v>
      </c>
      <c r="I553" s="148"/>
      <c r="L553" s="33"/>
      <c r="M553" s="149"/>
      <c r="T553" s="54"/>
      <c r="AT553" s="18" t="s">
        <v>226</v>
      </c>
      <c r="AU553" s="18" t="s">
        <v>85</v>
      </c>
    </row>
    <row r="554" spans="2:65" s="13" customFormat="1" ht="11.25">
      <c r="B554" s="158"/>
      <c r="D554" s="146" t="s">
        <v>230</v>
      </c>
      <c r="E554" s="159" t="s">
        <v>19</v>
      </c>
      <c r="F554" s="160" t="s">
        <v>1813</v>
      </c>
      <c r="H554" s="161">
        <v>1</v>
      </c>
      <c r="I554" s="162"/>
      <c r="L554" s="158"/>
      <c r="M554" s="163"/>
      <c r="T554" s="164"/>
      <c r="AT554" s="159" t="s">
        <v>230</v>
      </c>
      <c r="AU554" s="159" t="s">
        <v>85</v>
      </c>
      <c r="AV554" s="13" t="s">
        <v>85</v>
      </c>
      <c r="AW554" s="13" t="s">
        <v>36</v>
      </c>
      <c r="AX554" s="13" t="s">
        <v>83</v>
      </c>
      <c r="AY554" s="159" t="s">
        <v>218</v>
      </c>
    </row>
    <row r="555" spans="2:65" s="1" customFormat="1" ht="16.5" customHeight="1">
      <c r="B555" s="33"/>
      <c r="C555" s="133" t="s">
        <v>833</v>
      </c>
      <c r="D555" s="133" t="s">
        <v>220</v>
      </c>
      <c r="E555" s="134" t="s">
        <v>1814</v>
      </c>
      <c r="F555" s="135" t="s">
        <v>1815</v>
      </c>
      <c r="G555" s="136" t="s">
        <v>890</v>
      </c>
      <c r="H555" s="137">
        <v>1</v>
      </c>
      <c r="I555" s="138"/>
      <c r="J555" s="139">
        <f>ROUND(I555*H555,2)</f>
        <v>0</v>
      </c>
      <c r="K555" s="135" t="s">
        <v>19</v>
      </c>
      <c r="L555" s="33"/>
      <c r="M555" s="140" t="s">
        <v>19</v>
      </c>
      <c r="N555" s="141" t="s">
        <v>46</v>
      </c>
      <c r="P555" s="142">
        <f>O555*H555</f>
        <v>0</v>
      </c>
      <c r="Q555" s="142">
        <v>0</v>
      </c>
      <c r="R555" s="142">
        <f>Q555*H555</f>
        <v>0</v>
      </c>
      <c r="S555" s="142">
        <v>0</v>
      </c>
      <c r="T555" s="143">
        <f>S555*H555</f>
        <v>0</v>
      </c>
      <c r="AR555" s="144" t="s">
        <v>224</v>
      </c>
      <c r="AT555" s="144" t="s">
        <v>220</v>
      </c>
      <c r="AU555" s="144" t="s">
        <v>85</v>
      </c>
      <c r="AY555" s="18" t="s">
        <v>218</v>
      </c>
      <c r="BE555" s="145">
        <f>IF(N555="základní",J555,0)</f>
        <v>0</v>
      </c>
      <c r="BF555" s="145">
        <f>IF(N555="snížená",J555,0)</f>
        <v>0</v>
      </c>
      <c r="BG555" s="145">
        <f>IF(N555="zákl. přenesená",J555,0)</f>
        <v>0</v>
      </c>
      <c r="BH555" s="145">
        <f>IF(N555="sníž. přenesená",J555,0)</f>
        <v>0</v>
      </c>
      <c r="BI555" s="145">
        <f>IF(N555="nulová",J555,0)</f>
        <v>0</v>
      </c>
      <c r="BJ555" s="18" t="s">
        <v>83</v>
      </c>
      <c r="BK555" s="145">
        <f>ROUND(I555*H555,2)</f>
        <v>0</v>
      </c>
      <c r="BL555" s="18" t="s">
        <v>224</v>
      </c>
      <c r="BM555" s="144" t="s">
        <v>1816</v>
      </c>
    </row>
    <row r="556" spans="2:65" s="1" customFormat="1" ht="19.5">
      <c r="B556" s="33"/>
      <c r="D556" s="146" t="s">
        <v>226</v>
      </c>
      <c r="F556" s="147" t="s">
        <v>1817</v>
      </c>
      <c r="I556" s="148"/>
      <c r="L556" s="33"/>
      <c r="M556" s="149"/>
      <c r="T556" s="54"/>
      <c r="AT556" s="18" t="s">
        <v>226</v>
      </c>
      <c r="AU556" s="18" t="s">
        <v>85</v>
      </c>
    </row>
    <row r="557" spans="2:65" s="13" customFormat="1" ht="11.25">
      <c r="B557" s="158"/>
      <c r="D557" s="146" t="s">
        <v>230</v>
      </c>
      <c r="E557" s="159" t="s">
        <v>19</v>
      </c>
      <c r="F557" s="160" t="s">
        <v>1818</v>
      </c>
      <c r="H557" s="161">
        <v>1</v>
      </c>
      <c r="I557" s="162"/>
      <c r="L557" s="158"/>
      <c r="M557" s="163"/>
      <c r="T557" s="164"/>
      <c r="AT557" s="159" t="s">
        <v>230</v>
      </c>
      <c r="AU557" s="159" t="s">
        <v>85</v>
      </c>
      <c r="AV557" s="13" t="s">
        <v>85</v>
      </c>
      <c r="AW557" s="13" t="s">
        <v>36</v>
      </c>
      <c r="AX557" s="13" t="s">
        <v>83</v>
      </c>
      <c r="AY557" s="159" t="s">
        <v>218</v>
      </c>
    </row>
    <row r="558" spans="2:65" s="1" customFormat="1" ht="16.5" customHeight="1">
      <c r="B558" s="33"/>
      <c r="C558" s="133" t="s">
        <v>839</v>
      </c>
      <c r="D558" s="133" t="s">
        <v>220</v>
      </c>
      <c r="E558" s="134" t="s">
        <v>1819</v>
      </c>
      <c r="F558" s="135" t="s">
        <v>1820</v>
      </c>
      <c r="G558" s="136" t="s">
        <v>151</v>
      </c>
      <c r="H558" s="137">
        <v>473</v>
      </c>
      <c r="I558" s="138"/>
      <c r="J558" s="139">
        <f>ROUND(I558*H558,2)</f>
        <v>0</v>
      </c>
      <c r="K558" s="135" t="s">
        <v>223</v>
      </c>
      <c r="L558" s="33"/>
      <c r="M558" s="140" t="s">
        <v>19</v>
      </c>
      <c r="N558" s="141" t="s">
        <v>46</v>
      </c>
      <c r="P558" s="142">
        <f>O558*H558</f>
        <v>0</v>
      </c>
      <c r="Q558" s="142">
        <v>0</v>
      </c>
      <c r="R558" s="142">
        <f>Q558*H558</f>
        <v>0</v>
      </c>
      <c r="S558" s="142">
        <v>0</v>
      </c>
      <c r="T558" s="143">
        <f>S558*H558</f>
        <v>0</v>
      </c>
      <c r="AR558" s="144" t="s">
        <v>224</v>
      </c>
      <c r="AT558" s="144" t="s">
        <v>220</v>
      </c>
      <c r="AU558" s="144" t="s">
        <v>85</v>
      </c>
      <c r="AY558" s="18" t="s">
        <v>218</v>
      </c>
      <c r="BE558" s="145">
        <f>IF(N558="základní",J558,0)</f>
        <v>0</v>
      </c>
      <c r="BF558" s="145">
        <f>IF(N558="snížená",J558,0)</f>
        <v>0</v>
      </c>
      <c r="BG558" s="145">
        <f>IF(N558="zákl. přenesená",J558,0)</f>
        <v>0</v>
      </c>
      <c r="BH558" s="145">
        <f>IF(N558="sníž. přenesená",J558,0)</f>
        <v>0</v>
      </c>
      <c r="BI558" s="145">
        <f>IF(N558="nulová",J558,0)</f>
        <v>0</v>
      </c>
      <c r="BJ558" s="18" t="s">
        <v>83</v>
      </c>
      <c r="BK558" s="145">
        <f>ROUND(I558*H558,2)</f>
        <v>0</v>
      </c>
      <c r="BL558" s="18" t="s">
        <v>224</v>
      </c>
      <c r="BM558" s="144" t="s">
        <v>1821</v>
      </c>
    </row>
    <row r="559" spans="2:65" s="1" customFormat="1" ht="11.25">
      <c r="B559" s="33"/>
      <c r="D559" s="146" t="s">
        <v>226</v>
      </c>
      <c r="F559" s="147" t="s">
        <v>1820</v>
      </c>
      <c r="I559" s="148"/>
      <c r="L559" s="33"/>
      <c r="M559" s="149"/>
      <c r="T559" s="54"/>
      <c r="AT559" s="18" t="s">
        <v>226</v>
      </c>
      <c r="AU559" s="18" t="s">
        <v>85</v>
      </c>
    </row>
    <row r="560" spans="2:65" s="1" customFormat="1" ht="11.25">
      <c r="B560" s="33"/>
      <c r="D560" s="150" t="s">
        <v>228</v>
      </c>
      <c r="F560" s="151" t="s">
        <v>1822</v>
      </c>
      <c r="I560" s="148"/>
      <c r="L560" s="33"/>
      <c r="M560" s="149"/>
      <c r="T560" s="54"/>
      <c r="AT560" s="18" t="s">
        <v>228</v>
      </c>
      <c r="AU560" s="18" t="s">
        <v>85</v>
      </c>
    </row>
    <row r="561" spans="2:65" s="1" customFormat="1" ht="16.5" customHeight="1">
      <c r="B561" s="33"/>
      <c r="C561" s="133" t="s">
        <v>845</v>
      </c>
      <c r="D561" s="133" t="s">
        <v>220</v>
      </c>
      <c r="E561" s="134" t="s">
        <v>1823</v>
      </c>
      <c r="F561" s="135" t="s">
        <v>1824</v>
      </c>
      <c r="G561" s="136" t="s">
        <v>890</v>
      </c>
      <c r="H561" s="137">
        <v>1</v>
      </c>
      <c r="I561" s="138"/>
      <c r="J561" s="139">
        <f>ROUND(I561*H561,2)</f>
        <v>0</v>
      </c>
      <c r="K561" s="135" t="s">
        <v>19</v>
      </c>
      <c r="L561" s="33"/>
      <c r="M561" s="140" t="s">
        <v>19</v>
      </c>
      <c r="N561" s="141" t="s">
        <v>46</v>
      </c>
      <c r="P561" s="142">
        <f>O561*H561</f>
        <v>0</v>
      </c>
      <c r="Q561" s="142">
        <v>0</v>
      </c>
      <c r="R561" s="142">
        <f>Q561*H561</f>
        <v>0</v>
      </c>
      <c r="S561" s="142">
        <v>0</v>
      </c>
      <c r="T561" s="143">
        <f>S561*H561</f>
        <v>0</v>
      </c>
      <c r="AR561" s="144" t="s">
        <v>224</v>
      </c>
      <c r="AT561" s="144" t="s">
        <v>220</v>
      </c>
      <c r="AU561" s="144" t="s">
        <v>85</v>
      </c>
      <c r="AY561" s="18" t="s">
        <v>218</v>
      </c>
      <c r="BE561" s="145">
        <f>IF(N561="základní",J561,0)</f>
        <v>0</v>
      </c>
      <c r="BF561" s="145">
        <f>IF(N561="snížená",J561,0)</f>
        <v>0</v>
      </c>
      <c r="BG561" s="145">
        <f>IF(N561="zákl. přenesená",J561,0)</f>
        <v>0</v>
      </c>
      <c r="BH561" s="145">
        <f>IF(N561="sníž. přenesená",J561,0)</f>
        <v>0</v>
      </c>
      <c r="BI561" s="145">
        <f>IF(N561="nulová",J561,0)</f>
        <v>0</v>
      </c>
      <c r="BJ561" s="18" t="s">
        <v>83</v>
      </c>
      <c r="BK561" s="145">
        <f>ROUND(I561*H561,2)</f>
        <v>0</v>
      </c>
      <c r="BL561" s="18" t="s">
        <v>224</v>
      </c>
      <c r="BM561" s="144" t="s">
        <v>1825</v>
      </c>
    </row>
    <row r="562" spans="2:65" s="1" customFormat="1" ht="19.5">
      <c r="B562" s="33"/>
      <c r="D562" s="146" t="s">
        <v>226</v>
      </c>
      <c r="F562" s="147" t="s">
        <v>1817</v>
      </c>
      <c r="I562" s="148"/>
      <c r="L562" s="33"/>
      <c r="M562" s="149"/>
      <c r="T562" s="54"/>
      <c r="AT562" s="18" t="s">
        <v>226</v>
      </c>
      <c r="AU562" s="18" t="s">
        <v>85</v>
      </c>
    </row>
    <row r="563" spans="2:65" s="1" customFormat="1" ht="16.5" customHeight="1">
      <c r="B563" s="33"/>
      <c r="C563" s="133" t="s">
        <v>852</v>
      </c>
      <c r="D563" s="133" t="s">
        <v>220</v>
      </c>
      <c r="E563" s="134" t="s">
        <v>1826</v>
      </c>
      <c r="F563" s="135" t="s">
        <v>1827</v>
      </c>
      <c r="G563" s="136" t="s">
        <v>532</v>
      </c>
      <c r="H563" s="137">
        <v>1</v>
      </c>
      <c r="I563" s="138"/>
      <c r="J563" s="139">
        <f>ROUND(I563*H563,2)</f>
        <v>0</v>
      </c>
      <c r="K563" s="135" t="s">
        <v>19</v>
      </c>
      <c r="L563" s="33"/>
      <c r="M563" s="140" t="s">
        <v>19</v>
      </c>
      <c r="N563" s="141" t="s">
        <v>46</v>
      </c>
      <c r="P563" s="142">
        <f>O563*H563</f>
        <v>0</v>
      </c>
      <c r="Q563" s="142">
        <v>0</v>
      </c>
      <c r="R563" s="142">
        <f>Q563*H563</f>
        <v>0</v>
      </c>
      <c r="S563" s="142">
        <v>0</v>
      </c>
      <c r="T563" s="143">
        <f>S563*H563</f>
        <v>0</v>
      </c>
      <c r="AR563" s="144" t="s">
        <v>224</v>
      </c>
      <c r="AT563" s="144" t="s">
        <v>220</v>
      </c>
      <c r="AU563" s="144" t="s">
        <v>85</v>
      </c>
      <c r="AY563" s="18" t="s">
        <v>218</v>
      </c>
      <c r="BE563" s="145">
        <f>IF(N563="základní",J563,0)</f>
        <v>0</v>
      </c>
      <c r="BF563" s="145">
        <f>IF(N563="snížená",J563,0)</f>
        <v>0</v>
      </c>
      <c r="BG563" s="145">
        <f>IF(N563="zákl. přenesená",J563,0)</f>
        <v>0</v>
      </c>
      <c r="BH563" s="145">
        <f>IF(N563="sníž. přenesená",J563,0)</f>
        <v>0</v>
      </c>
      <c r="BI563" s="145">
        <f>IF(N563="nulová",J563,0)</f>
        <v>0</v>
      </c>
      <c r="BJ563" s="18" t="s">
        <v>83</v>
      </c>
      <c r="BK563" s="145">
        <f>ROUND(I563*H563,2)</f>
        <v>0</v>
      </c>
      <c r="BL563" s="18" t="s">
        <v>224</v>
      </c>
      <c r="BM563" s="144" t="s">
        <v>1828</v>
      </c>
    </row>
    <row r="564" spans="2:65" s="1" customFormat="1" ht="11.25">
      <c r="B564" s="33"/>
      <c r="D564" s="146" t="s">
        <v>226</v>
      </c>
      <c r="F564" s="147" t="s">
        <v>1827</v>
      </c>
      <c r="I564" s="148"/>
      <c r="L564" s="33"/>
      <c r="M564" s="149"/>
      <c r="T564" s="54"/>
      <c r="AT564" s="18" t="s">
        <v>226</v>
      </c>
      <c r="AU564" s="18" t="s">
        <v>85</v>
      </c>
    </row>
    <row r="565" spans="2:65" s="1" customFormat="1" ht="16.5" customHeight="1">
      <c r="B565" s="33"/>
      <c r="C565" s="133" t="s">
        <v>858</v>
      </c>
      <c r="D565" s="133" t="s">
        <v>220</v>
      </c>
      <c r="E565" s="134" t="s">
        <v>1829</v>
      </c>
      <c r="F565" s="135" t="s">
        <v>1830</v>
      </c>
      <c r="G565" s="136" t="s">
        <v>532</v>
      </c>
      <c r="H565" s="137">
        <v>1</v>
      </c>
      <c r="I565" s="138"/>
      <c r="J565" s="139">
        <f>ROUND(I565*H565,2)</f>
        <v>0</v>
      </c>
      <c r="K565" s="135" t="s">
        <v>19</v>
      </c>
      <c r="L565" s="33"/>
      <c r="M565" s="140" t="s">
        <v>19</v>
      </c>
      <c r="N565" s="141" t="s">
        <v>46</v>
      </c>
      <c r="P565" s="142">
        <f>O565*H565</f>
        <v>0</v>
      </c>
      <c r="Q565" s="142">
        <v>0</v>
      </c>
      <c r="R565" s="142">
        <f>Q565*H565</f>
        <v>0</v>
      </c>
      <c r="S565" s="142">
        <v>0</v>
      </c>
      <c r="T565" s="143">
        <f>S565*H565</f>
        <v>0</v>
      </c>
      <c r="AR565" s="144" t="s">
        <v>224</v>
      </c>
      <c r="AT565" s="144" t="s">
        <v>220</v>
      </c>
      <c r="AU565" s="144" t="s">
        <v>85</v>
      </c>
      <c r="AY565" s="18" t="s">
        <v>218</v>
      </c>
      <c r="BE565" s="145">
        <f>IF(N565="základní",J565,0)</f>
        <v>0</v>
      </c>
      <c r="BF565" s="145">
        <f>IF(N565="snížená",J565,0)</f>
        <v>0</v>
      </c>
      <c r="BG565" s="145">
        <f>IF(N565="zákl. přenesená",J565,0)</f>
        <v>0</v>
      </c>
      <c r="BH565" s="145">
        <f>IF(N565="sníž. přenesená",J565,0)</f>
        <v>0</v>
      </c>
      <c r="BI565" s="145">
        <f>IF(N565="nulová",J565,0)</f>
        <v>0</v>
      </c>
      <c r="BJ565" s="18" t="s">
        <v>83</v>
      </c>
      <c r="BK565" s="145">
        <f>ROUND(I565*H565,2)</f>
        <v>0</v>
      </c>
      <c r="BL565" s="18" t="s">
        <v>224</v>
      </c>
      <c r="BM565" s="144" t="s">
        <v>1831</v>
      </c>
    </row>
    <row r="566" spans="2:65" s="1" customFormat="1" ht="11.25">
      <c r="B566" s="33"/>
      <c r="D566" s="146" t="s">
        <v>226</v>
      </c>
      <c r="F566" s="147" t="s">
        <v>1830</v>
      </c>
      <c r="I566" s="148"/>
      <c r="L566" s="33"/>
      <c r="M566" s="149"/>
      <c r="T566" s="54"/>
      <c r="AT566" s="18" t="s">
        <v>226</v>
      </c>
      <c r="AU566" s="18" t="s">
        <v>85</v>
      </c>
    </row>
    <row r="567" spans="2:65" s="11" customFormat="1" ht="22.9" customHeight="1">
      <c r="B567" s="121"/>
      <c r="D567" s="122" t="s">
        <v>74</v>
      </c>
      <c r="E567" s="131" t="s">
        <v>508</v>
      </c>
      <c r="F567" s="131" t="s">
        <v>509</v>
      </c>
      <c r="I567" s="124"/>
      <c r="J567" s="132">
        <f>BK567</f>
        <v>0</v>
      </c>
      <c r="L567" s="121"/>
      <c r="M567" s="126"/>
      <c r="P567" s="127">
        <f>SUM(P568:P570)</f>
        <v>0</v>
      </c>
      <c r="R567" s="127">
        <f>SUM(R568:R570)</f>
        <v>0</v>
      </c>
      <c r="T567" s="128">
        <f>SUM(T568:T570)</f>
        <v>0</v>
      </c>
      <c r="AR567" s="122" t="s">
        <v>83</v>
      </c>
      <c r="AT567" s="129" t="s">
        <v>74</v>
      </c>
      <c r="AU567" s="129" t="s">
        <v>83</v>
      </c>
      <c r="AY567" s="122" t="s">
        <v>218</v>
      </c>
      <c r="BK567" s="130">
        <f>SUM(BK568:BK570)</f>
        <v>0</v>
      </c>
    </row>
    <row r="568" spans="2:65" s="1" customFormat="1" ht="16.5" customHeight="1">
      <c r="B568" s="33"/>
      <c r="C568" s="133" t="s">
        <v>867</v>
      </c>
      <c r="D568" s="133" t="s">
        <v>220</v>
      </c>
      <c r="E568" s="134" t="s">
        <v>511</v>
      </c>
      <c r="F568" s="135" t="s">
        <v>512</v>
      </c>
      <c r="G568" s="136" t="s">
        <v>181</v>
      </c>
      <c r="H568" s="137">
        <v>190.61199999999999</v>
      </c>
      <c r="I568" s="138"/>
      <c r="J568" s="139">
        <f>ROUND(I568*H568,2)</f>
        <v>0</v>
      </c>
      <c r="K568" s="135" t="s">
        <v>223</v>
      </c>
      <c r="L568" s="33"/>
      <c r="M568" s="140" t="s">
        <v>19</v>
      </c>
      <c r="N568" s="141" t="s">
        <v>46</v>
      </c>
      <c r="P568" s="142">
        <f>O568*H568</f>
        <v>0</v>
      </c>
      <c r="Q568" s="142">
        <v>0</v>
      </c>
      <c r="R568" s="142">
        <f>Q568*H568</f>
        <v>0</v>
      </c>
      <c r="S568" s="142">
        <v>0</v>
      </c>
      <c r="T568" s="143">
        <f>S568*H568</f>
        <v>0</v>
      </c>
      <c r="AR568" s="144" t="s">
        <v>224</v>
      </c>
      <c r="AT568" s="144" t="s">
        <v>220</v>
      </c>
      <c r="AU568" s="144" t="s">
        <v>85</v>
      </c>
      <c r="AY568" s="18" t="s">
        <v>218</v>
      </c>
      <c r="BE568" s="145">
        <f>IF(N568="základní",J568,0)</f>
        <v>0</v>
      </c>
      <c r="BF568" s="145">
        <f>IF(N568="snížená",J568,0)</f>
        <v>0</v>
      </c>
      <c r="BG568" s="145">
        <f>IF(N568="zákl. přenesená",J568,0)</f>
        <v>0</v>
      </c>
      <c r="BH568" s="145">
        <f>IF(N568="sníž. přenesená",J568,0)</f>
        <v>0</v>
      </c>
      <c r="BI568" s="145">
        <f>IF(N568="nulová",J568,0)</f>
        <v>0</v>
      </c>
      <c r="BJ568" s="18" t="s">
        <v>83</v>
      </c>
      <c r="BK568" s="145">
        <f>ROUND(I568*H568,2)</f>
        <v>0</v>
      </c>
      <c r="BL568" s="18" t="s">
        <v>224</v>
      </c>
      <c r="BM568" s="144" t="s">
        <v>1832</v>
      </c>
    </row>
    <row r="569" spans="2:65" s="1" customFormat="1" ht="11.25">
      <c r="B569" s="33"/>
      <c r="D569" s="146" t="s">
        <v>226</v>
      </c>
      <c r="F569" s="147" t="s">
        <v>514</v>
      </c>
      <c r="I569" s="148"/>
      <c r="L569" s="33"/>
      <c r="M569" s="149"/>
      <c r="T569" s="54"/>
      <c r="AT569" s="18" t="s">
        <v>226</v>
      </c>
      <c r="AU569" s="18" t="s">
        <v>85</v>
      </c>
    </row>
    <row r="570" spans="2:65" s="1" customFormat="1" ht="11.25">
      <c r="B570" s="33"/>
      <c r="D570" s="150" t="s">
        <v>228</v>
      </c>
      <c r="F570" s="151" t="s">
        <v>515</v>
      </c>
      <c r="I570" s="148"/>
      <c r="L570" s="33"/>
      <c r="M570" s="149"/>
      <c r="T570" s="54"/>
      <c r="AT570" s="18" t="s">
        <v>228</v>
      </c>
      <c r="AU570" s="18" t="s">
        <v>85</v>
      </c>
    </row>
    <row r="571" spans="2:65" s="11" customFormat="1" ht="25.9" customHeight="1">
      <c r="B571" s="121"/>
      <c r="D571" s="122" t="s">
        <v>74</v>
      </c>
      <c r="E571" s="123" t="s">
        <v>1493</v>
      </c>
      <c r="F571" s="123" t="s">
        <v>1494</v>
      </c>
      <c r="I571" s="124"/>
      <c r="J571" s="125">
        <f>BK571</f>
        <v>0</v>
      </c>
      <c r="L571" s="121"/>
      <c r="M571" s="126"/>
      <c r="P571" s="127">
        <f>SUM(P572:P583)</f>
        <v>0</v>
      </c>
      <c r="R571" s="127">
        <f>SUM(R572:R583)</f>
        <v>0</v>
      </c>
      <c r="T571" s="128">
        <f>SUM(T572:T583)</f>
        <v>0</v>
      </c>
      <c r="AR571" s="122" t="s">
        <v>85</v>
      </c>
      <c r="AT571" s="129" t="s">
        <v>74</v>
      </c>
      <c r="AU571" s="129" t="s">
        <v>75</v>
      </c>
      <c r="AY571" s="122" t="s">
        <v>218</v>
      </c>
      <c r="BK571" s="130">
        <f>SUM(BK572:BK583)</f>
        <v>0</v>
      </c>
    </row>
    <row r="572" spans="2:65" s="1" customFormat="1" ht="16.5" customHeight="1">
      <c r="B572" s="33"/>
      <c r="C572" s="133" t="s">
        <v>870</v>
      </c>
      <c r="D572" s="133" t="s">
        <v>220</v>
      </c>
      <c r="E572" s="134" t="s">
        <v>1496</v>
      </c>
      <c r="F572" s="135" t="s">
        <v>1497</v>
      </c>
      <c r="G572" s="136" t="s">
        <v>157</v>
      </c>
      <c r="H572" s="137">
        <v>150</v>
      </c>
      <c r="I572" s="138"/>
      <c r="J572" s="139">
        <f>ROUND(I572*H572,2)</f>
        <v>0</v>
      </c>
      <c r="K572" s="135" t="s">
        <v>19</v>
      </c>
      <c r="L572" s="33"/>
      <c r="M572" s="140" t="s">
        <v>19</v>
      </c>
      <c r="N572" s="141" t="s">
        <v>46</v>
      </c>
      <c r="P572" s="142">
        <f>O572*H572</f>
        <v>0</v>
      </c>
      <c r="Q572" s="142">
        <v>0</v>
      </c>
      <c r="R572" s="142">
        <f>Q572*H572</f>
        <v>0</v>
      </c>
      <c r="S572" s="142">
        <v>0</v>
      </c>
      <c r="T572" s="143">
        <f>S572*H572</f>
        <v>0</v>
      </c>
      <c r="AR572" s="144" t="s">
        <v>375</v>
      </c>
      <c r="AT572" s="144" t="s">
        <v>220</v>
      </c>
      <c r="AU572" s="144" t="s">
        <v>83</v>
      </c>
      <c r="AY572" s="18" t="s">
        <v>218</v>
      </c>
      <c r="BE572" s="145">
        <f>IF(N572="základní",J572,0)</f>
        <v>0</v>
      </c>
      <c r="BF572" s="145">
        <f>IF(N572="snížená",J572,0)</f>
        <v>0</v>
      </c>
      <c r="BG572" s="145">
        <f>IF(N572="zákl. přenesená",J572,0)</f>
        <v>0</v>
      </c>
      <c r="BH572" s="145">
        <f>IF(N572="sníž. přenesená",J572,0)</f>
        <v>0</v>
      </c>
      <c r="BI572" s="145">
        <f>IF(N572="nulová",J572,0)</f>
        <v>0</v>
      </c>
      <c r="BJ572" s="18" t="s">
        <v>83</v>
      </c>
      <c r="BK572" s="145">
        <f>ROUND(I572*H572,2)</f>
        <v>0</v>
      </c>
      <c r="BL572" s="18" t="s">
        <v>375</v>
      </c>
      <c r="BM572" s="144" t="s">
        <v>1833</v>
      </c>
    </row>
    <row r="573" spans="2:65" s="1" customFormat="1" ht="11.25">
      <c r="B573" s="33"/>
      <c r="D573" s="146" t="s">
        <v>226</v>
      </c>
      <c r="F573" s="147" t="s">
        <v>1497</v>
      </c>
      <c r="I573" s="148"/>
      <c r="L573" s="33"/>
      <c r="M573" s="149"/>
      <c r="T573" s="54"/>
      <c r="AT573" s="18" t="s">
        <v>226</v>
      </c>
      <c r="AU573" s="18" t="s">
        <v>83</v>
      </c>
    </row>
    <row r="574" spans="2:65" s="12" customFormat="1" ht="11.25">
      <c r="B574" s="152"/>
      <c r="D574" s="146" t="s">
        <v>230</v>
      </c>
      <c r="E574" s="153" t="s">
        <v>19</v>
      </c>
      <c r="F574" s="154" t="s">
        <v>231</v>
      </c>
      <c r="H574" s="153" t="s">
        <v>19</v>
      </c>
      <c r="I574" s="155"/>
      <c r="L574" s="152"/>
      <c r="M574" s="156"/>
      <c r="T574" s="157"/>
      <c r="AT574" s="153" t="s">
        <v>230</v>
      </c>
      <c r="AU574" s="153" t="s">
        <v>83</v>
      </c>
      <c r="AV574" s="12" t="s">
        <v>83</v>
      </c>
      <c r="AW574" s="12" t="s">
        <v>36</v>
      </c>
      <c r="AX574" s="12" t="s">
        <v>75</v>
      </c>
      <c r="AY574" s="153" t="s">
        <v>218</v>
      </c>
    </row>
    <row r="575" spans="2:65" s="13" customFormat="1" ht="11.25">
      <c r="B575" s="158"/>
      <c r="D575" s="146" t="s">
        <v>230</v>
      </c>
      <c r="E575" s="159" t="s">
        <v>19</v>
      </c>
      <c r="F575" s="160" t="s">
        <v>1834</v>
      </c>
      <c r="H575" s="161">
        <v>150</v>
      </c>
      <c r="I575" s="162"/>
      <c r="L575" s="158"/>
      <c r="M575" s="163"/>
      <c r="T575" s="164"/>
      <c r="AT575" s="159" t="s">
        <v>230</v>
      </c>
      <c r="AU575" s="159" t="s">
        <v>83</v>
      </c>
      <c r="AV575" s="13" t="s">
        <v>85</v>
      </c>
      <c r="AW575" s="13" t="s">
        <v>36</v>
      </c>
      <c r="AX575" s="13" t="s">
        <v>83</v>
      </c>
      <c r="AY575" s="159" t="s">
        <v>218</v>
      </c>
    </row>
    <row r="576" spans="2:65" s="1" customFormat="1" ht="16.5" customHeight="1">
      <c r="B576" s="33"/>
      <c r="C576" s="133" t="s">
        <v>872</v>
      </c>
      <c r="D576" s="133" t="s">
        <v>220</v>
      </c>
      <c r="E576" s="134" t="s">
        <v>1501</v>
      </c>
      <c r="F576" s="135" t="s">
        <v>1502</v>
      </c>
      <c r="G576" s="136" t="s">
        <v>157</v>
      </c>
      <c r="H576" s="137">
        <v>50</v>
      </c>
      <c r="I576" s="138"/>
      <c r="J576" s="139">
        <f>ROUND(I576*H576,2)</f>
        <v>0</v>
      </c>
      <c r="K576" s="135" t="s">
        <v>19</v>
      </c>
      <c r="L576" s="33"/>
      <c r="M576" s="140" t="s">
        <v>19</v>
      </c>
      <c r="N576" s="141" t="s">
        <v>46</v>
      </c>
      <c r="P576" s="142">
        <f>O576*H576</f>
        <v>0</v>
      </c>
      <c r="Q576" s="142">
        <v>0</v>
      </c>
      <c r="R576" s="142">
        <f>Q576*H576</f>
        <v>0</v>
      </c>
      <c r="S576" s="142">
        <v>0</v>
      </c>
      <c r="T576" s="143">
        <f>S576*H576</f>
        <v>0</v>
      </c>
      <c r="AR576" s="144" t="s">
        <v>375</v>
      </c>
      <c r="AT576" s="144" t="s">
        <v>220</v>
      </c>
      <c r="AU576" s="144" t="s">
        <v>83</v>
      </c>
      <c r="AY576" s="18" t="s">
        <v>218</v>
      </c>
      <c r="BE576" s="145">
        <f>IF(N576="základní",J576,0)</f>
        <v>0</v>
      </c>
      <c r="BF576" s="145">
        <f>IF(N576="snížená",J576,0)</f>
        <v>0</v>
      </c>
      <c r="BG576" s="145">
        <f>IF(N576="zákl. přenesená",J576,0)</f>
        <v>0</v>
      </c>
      <c r="BH576" s="145">
        <f>IF(N576="sníž. přenesená",J576,0)</f>
        <v>0</v>
      </c>
      <c r="BI576" s="145">
        <f>IF(N576="nulová",J576,0)</f>
        <v>0</v>
      </c>
      <c r="BJ576" s="18" t="s">
        <v>83</v>
      </c>
      <c r="BK576" s="145">
        <f>ROUND(I576*H576,2)</f>
        <v>0</v>
      </c>
      <c r="BL576" s="18" t="s">
        <v>375</v>
      </c>
      <c r="BM576" s="144" t="s">
        <v>1835</v>
      </c>
    </row>
    <row r="577" spans="2:65" s="1" customFormat="1" ht="11.25">
      <c r="B577" s="33"/>
      <c r="D577" s="146" t="s">
        <v>226</v>
      </c>
      <c r="F577" s="147" t="s">
        <v>1497</v>
      </c>
      <c r="I577" s="148"/>
      <c r="L577" s="33"/>
      <c r="M577" s="149"/>
      <c r="T577" s="54"/>
      <c r="AT577" s="18" t="s">
        <v>226</v>
      </c>
      <c r="AU577" s="18" t="s">
        <v>83</v>
      </c>
    </row>
    <row r="578" spans="2:65" s="12" customFormat="1" ht="11.25">
      <c r="B578" s="152"/>
      <c r="D578" s="146" t="s">
        <v>230</v>
      </c>
      <c r="E578" s="153" t="s">
        <v>19</v>
      </c>
      <c r="F578" s="154" t="s">
        <v>231</v>
      </c>
      <c r="H578" s="153" t="s">
        <v>19</v>
      </c>
      <c r="I578" s="155"/>
      <c r="L578" s="152"/>
      <c r="M578" s="156"/>
      <c r="T578" s="157"/>
      <c r="AT578" s="153" t="s">
        <v>230</v>
      </c>
      <c r="AU578" s="153" t="s">
        <v>83</v>
      </c>
      <c r="AV578" s="12" t="s">
        <v>83</v>
      </c>
      <c r="AW578" s="12" t="s">
        <v>36</v>
      </c>
      <c r="AX578" s="12" t="s">
        <v>75</v>
      </c>
      <c r="AY578" s="153" t="s">
        <v>218</v>
      </c>
    </row>
    <row r="579" spans="2:65" s="13" customFormat="1" ht="11.25">
      <c r="B579" s="158"/>
      <c r="D579" s="146" t="s">
        <v>230</v>
      </c>
      <c r="E579" s="159" t="s">
        <v>19</v>
      </c>
      <c r="F579" s="160" t="s">
        <v>1836</v>
      </c>
      <c r="H579" s="161">
        <v>50</v>
      </c>
      <c r="I579" s="162"/>
      <c r="L579" s="158"/>
      <c r="M579" s="163"/>
      <c r="T579" s="164"/>
      <c r="AT579" s="159" t="s">
        <v>230</v>
      </c>
      <c r="AU579" s="159" t="s">
        <v>83</v>
      </c>
      <c r="AV579" s="13" t="s">
        <v>85</v>
      </c>
      <c r="AW579" s="13" t="s">
        <v>36</v>
      </c>
      <c r="AX579" s="13" t="s">
        <v>83</v>
      </c>
      <c r="AY579" s="159" t="s">
        <v>218</v>
      </c>
    </row>
    <row r="580" spans="2:65" s="1" customFormat="1" ht="16.5" customHeight="1">
      <c r="B580" s="33"/>
      <c r="C580" s="133" t="s">
        <v>1438</v>
      </c>
      <c r="D580" s="133" t="s">
        <v>220</v>
      </c>
      <c r="E580" s="134" t="s">
        <v>1837</v>
      </c>
      <c r="F580" s="135" t="s">
        <v>1838</v>
      </c>
      <c r="G580" s="136" t="s">
        <v>157</v>
      </c>
      <c r="H580" s="137">
        <v>50</v>
      </c>
      <c r="I580" s="138"/>
      <c r="J580" s="139">
        <f>ROUND(I580*H580,2)</f>
        <v>0</v>
      </c>
      <c r="K580" s="135" t="s">
        <v>19</v>
      </c>
      <c r="L580" s="33"/>
      <c r="M580" s="140" t="s">
        <v>19</v>
      </c>
      <c r="N580" s="141" t="s">
        <v>46</v>
      </c>
      <c r="P580" s="142">
        <f>O580*H580</f>
        <v>0</v>
      </c>
      <c r="Q580" s="142">
        <v>0</v>
      </c>
      <c r="R580" s="142">
        <f>Q580*H580</f>
        <v>0</v>
      </c>
      <c r="S580" s="142">
        <v>0</v>
      </c>
      <c r="T580" s="143">
        <f>S580*H580</f>
        <v>0</v>
      </c>
      <c r="AR580" s="144" t="s">
        <v>375</v>
      </c>
      <c r="AT580" s="144" t="s">
        <v>220</v>
      </c>
      <c r="AU580" s="144" t="s">
        <v>83</v>
      </c>
      <c r="AY580" s="18" t="s">
        <v>218</v>
      </c>
      <c r="BE580" s="145">
        <f>IF(N580="základní",J580,0)</f>
        <v>0</v>
      </c>
      <c r="BF580" s="145">
        <f>IF(N580="snížená",J580,0)</f>
        <v>0</v>
      </c>
      <c r="BG580" s="145">
        <f>IF(N580="zákl. přenesená",J580,0)</f>
        <v>0</v>
      </c>
      <c r="BH580" s="145">
        <f>IF(N580="sníž. přenesená",J580,0)</f>
        <v>0</v>
      </c>
      <c r="BI580" s="145">
        <f>IF(N580="nulová",J580,0)</f>
        <v>0</v>
      </c>
      <c r="BJ580" s="18" t="s">
        <v>83</v>
      </c>
      <c r="BK580" s="145">
        <f>ROUND(I580*H580,2)</f>
        <v>0</v>
      </c>
      <c r="BL580" s="18" t="s">
        <v>375</v>
      </c>
      <c r="BM580" s="144" t="s">
        <v>1839</v>
      </c>
    </row>
    <row r="581" spans="2:65" s="1" customFormat="1" ht="11.25">
      <c r="B581" s="33"/>
      <c r="D581" s="146" t="s">
        <v>226</v>
      </c>
      <c r="F581" s="147" t="s">
        <v>1838</v>
      </c>
      <c r="I581" s="148"/>
      <c r="L581" s="33"/>
      <c r="M581" s="149"/>
      <c r="T581" s="54"/>
      <c r="AT581" s="18" t="s">
        <v>226</v>
      </c>
      <c r="AU581" s="18" t="s">
        <v>83</v>
      </c>
    </row>
    <row r="582" spans="2:65" s="12" customFormat="1" ht="11.25">
      <c r="B582" s="152"/>
      <c r="D582" s="146" t="s">
        <v>230</v>
      </c>
      <c r="E582" s="153" t="s">
        <v>19</v>
      </c>
      <c r="F582" s="154" t="s">
        <v>231</v>
      </c>
      <c r="H582" s="153" t="s">
        <v>19</v>
      </c>
      <c r="I582" s="155"/>
      <c r="L582" s="152"/>
      <c r="M582" s="156"/>
      <c r="T582" s="157"/>
      <c r="AT582" s="153" t="s">
        <v>230</v>
      </c>
      <c r="AU582" s="153" t="s">
        <v>83</v>
      </c>
      <c r="AV582" s="12" t="s">
        <v>83</v>
      </c>
      <c r="AW582" s="12" t="s">
        <v>36</v>
      </c>
      <c r="AX582" s="12" t="s">
        <v>75</v>
      </c>
      <c r="AY582" s="153" t="s">
        <v>218</v>
      </c>
    </row>
    <row r="583" spans="2:65" s="13" customFormat="1" ht="11.25">
      <c r="B583" s="158"/>
      <c r="D583" s="146" t="s">
        <v>230</v>
      </c>
      <c r="E583" s="159" t="s">
        <v>19</v>
      </c>
      <c r="F583" s="160" t="s">
        <v>1840</v>
      </c>
      <c r="H583" s="161">
        <v>50</v>
      </c>
      <c r="I583" s="162"/>
      <c r="L583" s="158"/>
      <c r="M583" s="163"/>
      <c r="T583" s="164"/>
      <c r="AT583" s="159" t="s">
        <v>230</v>
      </c>
      <c r="AU583" s="159" t="s">
        <v>83</v>
      </c>
      <c r="AV583" s="13" t="s">
        <v>85</v>
      </c>
      <c r="AW583" s="13" t="s">
        <v>36</v>
      </c>
      <c r="AX583" s="13" t="s">
        <v>83</v>
      </c>
      <c r="AY583" s="159" t="s">
        <v>218</v>
      </c>
    </row>
    <row r="584" spans="2:65" s="11" customFormat="1" ht="25.9" customHeight="1">
      <c r="B584" s="121"/>
      <c r="D584" s="122" t="s">
        <v>74</v>
      </c>
      <c r="E584" s="123" t="s">
        <v>516</v>
      </c>
      <c r="F584" s="123" t="s">
        <v>517</v>
      </c>
      <c r="I584" s="124"/>
      <c r="J584" s="125">
        <f>BK584</f>
        <v>0</v>
      </c>
      <c r="L584" s="121"/>
      <c r="M584" s="126"/>
      <c r="P584" s="127">
        <f>P585+P598+P680+P928+P963</f>
        <v>0</v>
      </c>
      <c r="R584" s="127">
        <f>R585+R598+R680+R928+R963</f>
        <v>8.9401946000000017</v>
      </c>
      <c r="T584" s="128">
        <f>T585+T598+T680+T928+T963</f>
        <v>0</v>
      </c>
      <c r="AR584" s="122" t="s">
        <v>85</v>
      </c>
      <c r="AT584" s="129" t="s">
        <v>74</v>
      </c>
      <c r="AU584" s="129" t="s">
        <v>75</v>
      </c>
      <c r="AY584" s="122" t="s">
        <v>218</v>
      </c>
      <c r="BK584" s="130">
        <f>BK585+BK598+BK680+BK928+BK963</f>
        <v>0</v>
      </c>
    </row>
    <row r="585" spans="2:65" s="11" customFormat="1" ht="22.9" customHeight="1">
      <c r="B585" s="121"/>
      <c r="D585" s="122" t="s">
        <v>74</v>
      </c>
      <c r="E585" s="131" t="s">
        <v>1841</v>
      </c>
      <c r="F585" s="131" t="s">
        <v>1842</v>
      </c>
      <c r="I585" s="124"/>
      <c r="J585" s="132">
        <f>BK585</f>
        <v>0</v>
      </c>
      <c r="L585" s="121"/>
      <c r="M585" s="126"/>
      <c r="P585" s="127">
        <f>SUM(P586:P597)</f>
        <v>0</v>
      </c>
      <c r="R585" s="127">
        <f>SUM(R586:R597)</f>
        <v>0.59009200000000006</v>
      </c>
      <c r="T585" s="128">
        <f>SUM(T586:T597)</f>
        <v>0</v>
      </c>
      <c r="AR585" s="122" t="s">
        <v>85</v>
      </c>
      <c r="AT585" s="129" t="s">
        <v>74</v>
      </c>
      <c r="AU585" s="129" t="s">
        <v>83</v>
      </c>
      <c r="AY585" s="122" t="s">
        <v>218</v>
      </c>
      <c r="BK585" s="130">
        <f>SUM(BK586:BK597)</f>
        <v>0</v>
      </c>
    </row>
    <row r="586" spans="2:65" s="1" customFormat="1" ht="16.5" customHeight="1">
      <c r="B586" s="33"/>
      <c r="C586" s="133" t="s">
        <v>1443</v>
      </c>
      <c r="D586" s="133" t="s">
        <v>220</v>
      </c>
      <c r="E586" s="134" t="s">
        <v>1843</v>
      </c>
      <c r="F586" s="135" t="s">
        <v>1844</v>
      </c>
      <c r="G586" s="136" t="s">
        <v>157</v>
      </c>
      <c r="H586" s="137">
        <v>50</v>
      </c>
      <c r="I586" s="138"/>
      <c r="J586" s="139">
        <f>ROUND(I586*H586,2)</f>
        <v>0</v>
      </c>
      <c r="K586" s="135" t="s">
        <v>19</v>
      </c>
      <c r="L586" s="33"/>
      <c r="M586" s="140" t="s">
        <v>19</v>
      </c>
      <c r="N586" s="141" t="s">
        <v>46</v>
      </c>
      <c r="P586" s="142">
        <f>O586*H586</f>
        <v>0</v>
      </c>
      <c r="Q586" s="142">
        <v>1.42E-3</v>
      </c>
      <c r="R586" s="142">
        <f>Q586*H586</f>
        <v>7.1000000000000008E-2</v>
      </c>
      <c r="S586" s="142">
        <v>0</v>
      </c>
      <c r="T586" s="143">
        <f>S586*H586</f>
        <v>0</v>
      </c>
      <c r="AR586" s="144" t="s">
        <v>375</v>
      </c>
      <c r="AT586" s="144" t="s">
        <v>220</v>
      </c>
      <c r="AU586" s="144" t="s">
        <v>85</v>
      </c>
      <c r="AY586" s="18" t="s">
        <v>218</v>
      </c>
      <c r="BE586" s="145">
        <f>IF(N586="základní",J586,0)</f>
        <v>0</v>
      </c>
      <c r="BF586" s="145">
        <f>IF(N586="snížená",J586,0)</f>
        <v>0</v>
      </c>
      <c r="BG586" s="145">
        <f>IF(N586="zákl. přenesená",J586,0)</f>
        <v>0</v>
      </c>
      <c r="BH586" s="145">
        <f>IF(N586="sníž. přenesená",J586,0)</f>
        <v>0</v>
      </c>
      <c r="BI586" s="145">
        <f>IF(N586="nulová",J586,0)</f>
        <v>0</v>
      </c>
      <c r="BJ586" s="18" t="s">
        <v>83</v>
      </c>
      <c r="BK586" s="145">
        <f>ROUND(I586*H586,2)</f>
        <v>0</v>
      </c>
      <c r="BL586" s="18" t="s">
        <v>375</v>
      </c>
      <c r="BM586" s="144" t="s">
        <v>1845</v>
      </c>
    </row>
    <row r="587" spans="2:65" s="1" customFormat="1" ht="11.25">
      <c r="B587" s="33"/>
      <c r="D587" s="146" t="s">
        <v>226</v>
      </c>
      <c r="F587" s="147" t="s">
        <v>1844</v>
      </c>
      <c r="I587" s="148"/>
      <c r="L587" s="33"/>
      <c r="M587" s="149"/>
      <c r="T587" s="54"/>
      <c r="AT587" s="18" t="s">
        <v>226</v>
      </c>
      <c r="AU587" s="18" t="s">
        <v>85</v>
      </c>
    </row>
    <row r="588" spans="2:65" s="1" customFormat="1" ht="19.5">
      <c r="B588" s="33"/>
      <c r="D588" s="146" t="s">
        <v>276</v>
      </c>
      <c r="F588" s="175" t="s">
        <v>1846</v>
      </c>
      <c r="I588" s="148"/>
      <c r="L588" s="33"/>
      <c r="M588" s="149"/>
      <c r="T588" s="54"/>
      <c r="AT588" s="18" t="s">
        <v>276</v>
      </c>
      <c r="AU588" s="18" t="s">
        <v>85</v>
      </c>
    </row>
    <row r="589" spans="2:65" s="13" customFormat="1" ht="11.25">
      <c r="B589" s="158"/>
      <c r="D589" s="146" t="s">
        <v>230</v>
      </c>
      <c r="E589" s="159" t="s">
        <v>19</v>
      </c>
      <c r="F589" s="160" t="s">
        <v>1847</v>
      </c>
      <c r="H589" s="161">
        <v>50</v>
      </c>
      <c r="I589" s="162"/>
      <c r="L589" s="158"/>
      <c r="M589" s="163"/>
      <c r="T589" s="164"/>
      <c r="AT589" s="159" t="s">
        <v>230</v>
      </c>
      <c r="AU589" s="159" t="s">
        <v>85</v>
      </c>
      <c r="AV589" s="13" t="s">
        <v>85</v>
      </c>
      <c r="AW589" s="13" t="s">
        <v>36</v>
      </c>
      <c r="AX589" s="13" t="s">
        <v>83</v>
      </c>
      <c r="AY589" s="159" t="s">
        <v>218</v>
      </c>
    </row>
    <row r="590" spans="2:65" s="1" customFormat="1" ht="16.5" customHeight="1">
      <c r="B590" s="33"/>
      <c r="C590" s="133" t="s">
        <v>1449</v>
      </c>
      <c r="D590" s="133" t="s">
        <v>220</v>
      </c>
      <c r="E590" s="134" t="s">
        <v>1848</v>
      </c>
      <c r="F590" s="135" t="s">
        <v>1849</v>
      </c>
      <c r="G590" s="136" t="s">
        <v>157</v>
      </c>
      <c r="H590" s="137">
        <v>20</v>
      </c>
      <c r="I590" s="138"/>
      <c r="J590" s="139">
        <f>ROUND(I590*H590,2)</f>
        <v>0</v>
      </c>
      <c r="K590" s="135" t="s">
        <v>19</v>
      </c>
      <c r="L590" s="33"/>
      <c r="M590" s="140" t="s">
        <v>19</v>
      </c>
      <c r="N590" s="141" t="s">
        <v>46</v>
      </c>
      <c r="P590" s="142">
        <f>O590*H590</f>
        <v>0</v>
      </c>
      <c r="Q590" s="142">
        <v>1.975E-2</v>
      </c>
      <c r="R590" s="142">
        <f>Q590*H590</f>
        <v>0.39500000000000002</v>
      </c>
      <c r="S590" s="142">
        <v>0</v>
      </c>
      <c r="T590" s="143">
        <f>S590*H590</f>
        <v>0</v>
      </c>
      <c r="AR590" s="144" t="s">
        <v>375</v>
      </c>
      <c r="AT590" s="144" t="s">
        <v>220</v>
      </c>
      <c r="AU590" s="144" t="s">
        <v>85</v>
      </c>
      <c r="AY590" s="18" t="s">
        <v>218</v>
      </c>
      <c r="BE590" s="145">
        <f>IF(N590="základní",J590,0)</f>
        <v>0</v>
      </c>
      <c r="BF590" s="145">
        <f>IF(N590="snížená",J590,0)</f>
        <v>0</v>
      </c>
      <c r="BG590" s="145">
        <f>IF(N590="zákl. přenesená",J590,0)</f>
        <v>0</v>
      </c>
      <c r="BH590" s="145">
        <f>IF(N590="sníž. přenesená",J590,0)</f>
        <v>0</v>
      </c>
      <c r="BI590" s="145">
        <f>IF(N590="nulová",J590,0)</f>
        <v>0</v>
      </c>
      <c r="BJ590" s="18" t="s">
        <v>83</v>
      </c>
      <c r="BK590" s="145">
        <f>ROUND(I590*H590,2)</f>
        <v>0</v>
      </c>
      <c r="BL590" s="18" t="s">
        <v>375</v>
      </c>
      <c r="BM590" s="144" t="s">
        <v>1850</v>
      </c>
    </row>
    <row r="591" spans="2:65" s="1" customFormat="1" ht="11.25">
      <c r="B591" s="33"/>
      <c r="D591" s="146" t="s">
        <v>226</v>
      </c>
      <c r="F591" s="147" t="s">
        <v>1849</v>
      </c>
      <c r="I591" s="148"/>
      <c r="L591" s="33"/>
      <c r="M591" s="149"/>
      <c r="T591" s="54"/>
      <c r="AT591" s="18" t="s">
        <v>226</v>
      </c>
      <c r="AU591" s="18" t="s">
        <v>85</v>
      </c>
    </row>
    <row r="592" spans="2:65" s="1" customFormat="1" ht="19.5">
      <c r="B592" s="33"/>
      <c r="D592" s="146" t="s">
        <v>276</v>
      </c>
      <c r="F592" s="175" t="s">
        <v>1846</v>
      </c>
      <c r="I592" s="148"/>
      <c r="L592" s="33"/>
      <c r="M592" s="149"/>
      <c r="T592" s="54"/>
      <c r="AT592" s="18" t="s">
        <v>276</v>
      </c>
      <c r="AU592" s="18" t="s">
        <v>85</v>
      </c>
    </row>
    <row r="593" spans="2:65" s="13" customFormat="1" ht="11.25">
      <c r="B593" s="158"/>
      <c r="D593" s="146" t="s">
        <v>230</v>
      </c>
      <c r="E593" s="159" t="s">
        <v>19</v>
      </c>
      <c r="F593" s="160" t="s">
        <v>1851</v>
      </c>
      <c r="H593" s="161">
        <v>20</v>
      </c>
      <c r="I593" s="162"/>
      <c r="L593" s="158"/>
      <c r="M593" s="163"/>
      <c r="T593" s="164"/>
      <c r="AT593" s="159" t="s">
        <v>230</v>
      </c>
      <c r="AU593" s="159" t="s">
        <v>85</v>
      </c>
      <c r="AV593" s="13" t="s">
        <v>85</v>
      </c>
      <c r="AW593" s="13" t="s">
        <v>36</v>
      </c>
      <c r="AX593" s="13" t="s">
        <v>83</v>
      </c>
      <c r="AY593" s="159" t="s">
        <v>218</v>
      </c>
    </row>
    <row r="594" spans="2:65" s="1" customFormat="1" ht="16.5" customHeight="1">
      <c r="B594" s="33"/>
      <c r="C594" s="133" t="s">
        <v>1461</v>
      </c>
      <c r="D594" s="133" t="s">
        <v>220</v>
      </c>
      <c r="E594" s="134" t="s">
        <v>1852</v>
      </c>
      <c r="F594" s="135" t="s">
        <v>1853</v>
      </c>
      <c r="G594" s="136" t="s">
        <v>157</v>
      </c>
      <c r="H594" s="137">
        <v>2.7</v>
      </c>
      <c r="I594" s="138"/>
      <c r="J594" s="139">
        <f>ROUND(I594*H594,2)</f>
        <v>0</v>
      </c>
      <c r="K594" s="135" t="s">
        <v>19</v>
      </c>
      <c r="L594" s="33"/>
      <c r="M594" s="140" t="s">
        <v>19</v>
      </c>
      <c r="N594" s="141" t="s">
        <v>46</v>
      </c>
      <c r="P594" s="142">
        <f>O594*H594</f>
        <v>0</v>
      </c>
      <c r="Q594" s="142">
        <v>4.5960000000000001E-2</v>
      </c>
      <c r="R594" s="142">
        <f>Q594*H594</f>
        <v>0.12409200000000001</v>
      </c>
      <c r="S594" s="142">
        <v>0</v>
      </c>
      <c r="T594" s="143">
        <f>S594*H594</f>
        <v>0</v>
      </c>
      <c r="AR594" s="144" t="s">
        <v>375</v>
      </c>
      <c r="AT594" s="144" t="s">
        <v>220</v>
      </c>
      <c r="AU594" s="144" t="s">
        <v>85</v>
      </c>
      <c r="AY594" s="18" t="s">
        <v>218</v>
      </c>
      <c r="BE594" s="145">
        <f>IF(N594="základní",J594,0)</f>
        <v>0</v>
      </c>
      <c r="BF594" s="145">
        <f>IF(N594="snížená",J594,0)</f>
        <v>0</v>
      </c>
      <c r="BG594" s="145">
        <f>IF(N594="zákl. přenesená",J594,0)</f>
        <v>0</v>
      </c>
      <c r="BH594" s="145">
        <f>IF(N594="sníž. přenesená",J594,0)</f>
        <v>0</v>
      </c>
      <c r="BI594" s="145">
        <f>IF(N594="nulová",J594,0)</f>
        <v>0</v>
      </c>
      <c r="BJ594" s="18" t="s">
        <v>83</v>
      </c>
      <c r="BK594" s="145">
        <f>ROUND(I594*H594,2)</f>
        <v>0</v>
      </c>
      <c r="BL594" s="18" t="s">
        <v>375</v>
      </c>
      <c r="BM594" s="144" t="s">
        <v>1854</v>
      </c>
    </row>
    <row r="595" spans="2:65" s="1" customFormat="1" ht="11.25">
      <c r="B595" s="33"/>
      <c r="D595" s="146" t="s">
        <v>226</v>
      </c>
      <c r="F595" s="147" t="s">
        <v>1853</v>
      </c>
      <c r="I595" s="148"/>
      <c r="L595" s="33"/>
      <c r="M595" s="149"/>
      <c r="T595" s="54"/>
      <c r="AT595" s="18" t="s">
        <v>226</v>
      </c>
      <c r="AU595" s="18" t="s">
        <v>85</v>
      </c>
    </row>
    <row r="596" spans="2:65" s="12" customFormat="1" ht="11.25">
      <c r="B596" s="152"/>
      <c r="D596" s="146" t="s">
        <v>230</v>
      </c>
      <c r="E596" s="153" t="s">
        <v>19</v>
      </c>
      <c r="F596" s="154" t="s">
        <v>231</v>
      </c>
      <c r="H596" s="153" t="s">
        <v>19</v>
      </c>
      <c r="I596" s="155"/>
      <c r="L596" s="152"/>
      <c r="M596" s="156"/>
      <c r="T596" s="157"/>
      <c r="AT596" s="153" t="s">
        <v>230</v>
      </c>
      <c r="AU596" s="153" t="s">
        <v>85</v>
      </c>
      <c r="AV596" s="12" t="s">
        <v>83</v>
      </c>
      <c r="AW596" s="12" t="s">
        <v>36</v>
      </c>
      <c r="AX596" s="12" t="s">
        <v>75</v>
      </c>
      <c r="AY596" s="153" t="s">
        <v>218</v>
      </c>
    </row>
    <row r="597" spans="2:65" s="13" customFormat="1" ht="11.25">
      <c r="B597" s="158"/>
      <c r="D597" s="146" t="s">
        <v>230</v>
      </c>
      <c r="E597" s="159" t="s">
        <v>19</v>
      </c>
      <c r="F597" s="160" t="s">
        <v>1855</v>
      </c>
      <c r="H597" s="161">
        <v>2.7</v>
      </c>
      <c r="I597" s="162"/>
      <c r="L597" s="158"/>
      <c r="M597" s="163"/>
      <c r="T597" s="164"/>
      <c r="AT597" s="159" t="s">
        <v>230</v>
      </c>
      <c r="AU597" s="159" t="s">
        <v>85</v>
      </c>
      <c r="AV597" s="13" t="s">
        <v>85</v>
      </c>
      <c r="AW597" s="13" t="s">
        <v>36</v>
      </c>
      <c r="AX597" s="13" t="s">
        <v>83</v>
      </c>
      <c r="AY597" s="159" t="s">
        <v>218</v>
      </c>
    </row>
    <row r="598" spans="2:65" s="11" customFormat="1" ht="22.9" customHeight="1">
      <c r="B598" s="121"/>
      <c r="D598" s="122" t="s">
        <v>74</v>
      </c>
      <c r="E598" s="131" t="s">
        <v>1856</v>
      </c>
      <c r="F598" s="131" t="s">
        <v>1857</v>
      </c>
      <c r="I598" s="124"/>
      <c r="J598" s="132">
        <f>BK598</f>
        <v>0</v>
      </c>
      <c r="L598" s="121"/>
      <c r="M598" s="126"/>
      <c r="P598" s="127">
        <f>SUM(P599:P679)</f>
        <v>0</v>
      </c>
      <c r="R598" s="127">
        <f>SUM(R599:R679)</f>
        <v>0.40079000000000009</v>
      </c>
      <c r="T598" s="128">
        <f>SUM(T599:T679)</f>
        <v>0</v>
      </c>
      <c r="AR598" s="122" t="s">
        <v>85</v>
      </c>
      <c r="AT598" s="129" t="s">
        <v>74</v>
      </c>
      <c r="AU598" s="129" t="s">
        <v>83</v>
      </c>
      <c r="AY598" s="122" t="s">
        <v>218</v>
      </c>
      <c r="BK598" s="130">
        <f>SUM(BK599:BK679)</f>
        <v>0</v>
      </c>
    </row>
    <row r="599" spans="2:65" s="1" customFormat="1" ht="16.5" customHeight="1">
      <c r="B599" s="33"/>
      <c r="C599" s="133" t="s">
        <v>1467</v>
      </c>
      <c r="D599" s="133" t="s">
        <v>220</v>
      </c>
      <c r="E599" s="134" t="s">
        <v>1858</v>
      </c>
      <c r="F599" s="135" t="s">
        <v>1859</v>
      </c>
      <c r="G599" s="136" t="s">
        <v>532</v>
      </c>
      <c r="H599" s="137">
        <v>2</v>
      </c>
      <c r="I599" s="138"/>
      <c r="J599" s="139">
        <f>ROUND(I599*H599,2)</f>
        <v>0</v>
      </c>
      <c r="K599" s="135" t="s">
        <v>223</v>
      </c>
      <c r="L599" s="33"/>
      <c r="M599" s="140" t="s">
        <v>19</v>
      </c>
      <c r="N599" s="141" t="s">
        <v>46</v>
      </c>
      <c r="P599" s="142">
        <f>O599*H599</f>
        <v>0</v>
      </c>
      <c r="Q599" s="142">
        <v>0</v>
      </c>
      <c r="R599" s="142">
        <f>Q599*H599</f>
        <v>0</v>
      </c>
      <c r="S599" s="142">
        <v>0</v>
      </c>
      <c r="T599" s="143">
        <f>S599*H599</f>
        <v>0</v>
      </c>
      <c r="AR599" s="144" t="s">
        <v>375</v>
      </c>
      <c r="AT599" s="144" t="s">
        <v>220</v>
      </c>
      <c r="AU599" s="144" t="s">
        <v>85</v>
      </c>
      <c r="AY599" s="18" t="s">
        <v>218</v>
      </c>
      <c r="BE599" s="145">
        <f>IF(N599="základní",J599,0)</f>
        <v>0</v>
      </c>
      <c r="BF599" s="145">
        <f>IF(N599="snížená",J599,0)</f>
        <v>0</v>
      </c>
      <c r="BG599" s="145">
        <f>IF(N599="zákl. přenesená",J599,0)</f>
        <v>0</v>
      </c>
      <c r="BH599" s="145">
        <f>IF(N599="sníž. přenesená",J599,0)</f>
        <v>0</v>
      </c>
      <c r="BI599" s="145">
        <f>IF(N599="nulová",J599,0)</f>
        <v>0</v>
      </c>
      <c r="BJ599" s="18" t="s">
        <v>83</v>
      </c>
      <c r="BK599" s="145">
        <f>ROUND(I599*H599,2)</f>
        <v>0</v>
      </c>
      <c r="BL599" s="18" t="s">
        <v>375</v>
      </c>
      <c r="BM599" s="144" t="s">
        <v>1860</v>
      </c>
    </row>
    <row r="600" spans="2:65" s="1" customFormat="1" ht="11.25">
      <c r="B600" s="33"/>
      <c r="D600" s="146" t="s">
        <v>226</v>
      </c>
      <c r="F600" s="147" t="s">
        <v>1861</v>
      </c>
      <c r="I600" s="148"/>
      <c r="L600" s="33"/>
      <c r="M600" s="149"/>
      <c r="T600" s="54"/>
      <c r="AT600" s="18" t="s">
        <v>226</v>
      </c>
      <c r="AU600" s="18" t="s">
        <v>85</v>
      </c>
    </row>
    <row r="601" spans="2:65" s="1" customFormat="1" ht="11.25">
      <c r="B601" s="33"/>
      <c r="D601" s="150" t="s">
        <v>228</v>
      </c>
      <c r="F601" s="151" t="s">
        <v>1862</v>
      </c>
      <c r="I601" s="148"/>
      <c r="L601" s="33"/>
      <c r="M601" s="149"/>
      <c r="T601" s="54"/>
      <c r="AT601" s="18" t="s">
        <v>228</v>
      </c>
      <c r="AU601" s="18" t="s">
        <v>85</v>
      </c>
    </row>
    <row r="602" spans="2:65" s="1" customFormat="1" ht="19.5">
      <c r="B602" s="33"/>
      <c r="D602" s="146" t="s">
        <v>276</v>
      </c>
      <c r="F602" s="175" t="s">
        <v>1863</v>
      </c>
      <c r="I602" s="148"/>
      <c r="L602" s="33"/>
      <c r="M602" s="149"/>
      <c r="T602" s="54"/>
      <c r="AT602" s="18" t="s">
        <v>276</v>
      </c>
      <c r="AU602" s="18" t="s">
        <v>85</v>
      </c>
    </row>
    <row r="603" spans="2:65" s="13" customFormat="1" ht="11.25">
      <c r="B603" s="158"/>
      <c r="D603" s="146" t="s">
        <v>230</v>
      </c>
      <c r="E603" s="159" t="s">
        <v>19</v>
      </c>
      <c r="F603" s="160" t="s">
        <v>1864</v>
      </c>
      <c r="H603" s="161">
        <v>2</v>
      </c>
      <c r="I603" s="162"/>
      <c r="L603" s="158"/>
      <c r="M603" s="163"/>
      <c r="T603" s="164"/>
      <c r="AT603" s="159" t="s">
        <v>230</v>
      </c>
      <c r="AU603" s="159" t="s">
        <v>85</v>
      </c>
      <c r="AV603" s="13" t="s">
        <v>85</v>
      </c>
      <c r="AW603" s="13" t="s">
        <v>36</v>
      </c>
      <c r="AX603" s="13" t="s">
        <v>83</v>
      </c>
      <c r="AY603" s="159" t="s">
        <v>218</v>
      </c>
    </row>
    <row r="604" spans="2:65" s="1" customFormat="1" ht="16.5" customHeight="1">
      <c r="B604" s="33"/>
      <c r="C604" s="186" t="s">
        <v>1475</v>
      </c>
      <c r="D604" s="186" t="s">
        <v>638</v>
      </c>
      <c r="E604" s="187" t="s">
        <v>1865</v>
      </c>
      <c r="F604" s="188" t="s">
        <v>1866</v>
      </c>
      <c r="G604" s="189" t="s">
        <v>532</v>
      </c>
      <c r="H604" s="190">
        <v>2</v>
      </c>
      <c r="I604" s="191"/>
      <c r="J604" s="192">
        <f>ROUND(I604*H604,2)</f>
        <v>0</v>
      </c>
      <c r="K604" s="188" t="s">
        <v>223</v>
      </c>
      <c r="L604" s="193"/>
      <c r="M604" s="194" t="s">
        <v>19</v>
      </c>
      <c r="N604" s="195" t="s">
        <v>46</v>
      </c>
      <c r="P604" s="142">
        <f>O604*H604</f>
        <v>0</v>
      </c>
      <c r="Q604" s="142">
        <v>3.3000000000000002E-2</v>
      </c>
      <c r="R604" s="142">
        <f>Q604*H604</f>
        <v>6.6000000000000003E-2</v>
      </c>
      <c r="S604" s="142">
        <v>0</v>
      </c>
      <c r="T604" s="143">
        <f>S604*H604</f>
        <v>0</v>
      </c>
      <c r="AR604" s="144" t="s">
        <v>510</v>
      </c>
      <c r="AT604" s="144" t="s">
        <v>638</v>
      </c>
      <c r="AU604" s="144" t="s">
        <v>85</v>
      </c>
      <c r="AY604" s="18" t="s">
        <v>218</v>
      </c>
      <c r="BE604" s="145">
        <f>IF(N604="základní",J604,0)</f>
        <v>0</v>
      </c>
      <c r="BF604" s="145">
        <f>IF(N604="snížená",J604,0)</f>
        <v>0</v>
      </c>
      <c r="BG604" s="145">
        <f>IF(N604="zákl. přenesená",J604,0)</f>
        <v>0</v>
      </c>
      <c r="BH604" s="145">
        <f>IF(N604="sníž. přenesená",J604,0)</f>
        <v>0</v>
      </c>
      <c r="BI604" s="145">
        <f>IF(N604="nulová",J604,0)</f>
        <v>0</v>
      </c>
      <c r="BJ604" s="18" t="s">
        <v>83</v>
      </c>
      <c r="BK604" s="145">
        <f>ROUND(I604*H604,2)</f>
        <v>0</v>
      </c>
      <c r="BL604" s="18" t="s">
        <v>375</v>
      </c>
      <c r="BM604" s="144" t="s">
        <v>1867</v>
      </c>
    </row>
    <row r="605" spans="2:65" s="1" customFormat="1" ht="11.25">
      <c r="B605" s="33"/>
      <c r="D605" s="146" t="s">
        <v>226</v>
      </c>
      <c r="F605" s="147" t="s">
        <v>1866</v>
      </c>
      <c r="I605" s="148"/>
      <c r="L605" s="33"/>
      <c r="M605" s="149"/>
      <c r="T605" s="54"/>
      <c r="AT605" s="18" t="s">
        <v>226</v>
      </c>
      <c r="AU605" s="18" t="s">
        <v>85</v>
      </c>
    </row>
    <row r="606" spans="2:65" s="13" customFormat="1" ht="11.25">
      <c r="B606" s="158"/>
      <c r="D606" s="146" t="s">
        <v>230</v>
      </c>
      <c r="E606" s="159" t="s">
        <v>19</v>
      </c>
      <c r="F606" s="160" t="s">
        <v>1868</v>
      </c>
      <c r="H606" s="161">
        <v>2</v>
      </c>
      <c r="I606" s="162"/>
      <c r="L606" s="158"/>
      <c r="M606" s="163"/>
      <c r="T606" s="164"/>
      <c r="AT606" s="159" t="s">
        <v>230</v>
      </c>
      <c r="AU606" s="159" t="s">
        <v>85</v>
      </c>
      <c r="AV606" s="13" t="s">
        <v>85</v>
      </c>
      <c r="AW606" s="13" t="s">
        <v>36</v>
      </c>
      <c r="AX606" s="13" t="s">
        <v>83</v>
      </c>
      <c r="AY606" s="159" t="s">
        <v>218</v>
      </c>
    </row>
    <row r="607" spans="2:65" s="1" customFormat="1" ht="16.5" customHeight="1">
      <c r="B607" s="33"/>
      <c r="C607" s="133" t="s">
        <v>1483</v>
      </c>
      <c r="D607" s="133" t="s">
        <v>220</v>
      </c>
      <c r="E607" s="134" t="s">
        <v>1869</v>
      </c>
      <c r="F607" s="135" t="s">
        <v>1870</v>
      </c>
      <c r="G607" s="136" t="s">
        <v>426</v>
      </c>
      <c r="H607" s="137">
        <v>1</v>
      </c>
      <c r="I607" s="138"/>
      <c r="J607" s="139">
        <f>ROUND(I607*H607,2)</f>
        <v>0</v>
      </c>
      <c r="K607" s="135" t="s">
        <v>19</v>
      </c>
      <c r="L607" s="33"/>
      <c r="M607" s="140" t="s">
        <v>19</v>
      </c>
      <c r="N607" s="141" t="s">
        <v>46</v>
      </c>
      <c r="P607" s="142">
        <f>O607*H607</f>
        <v>0</v>
      </c>
      <c r="Q607" s="142">
        <v>0</v>
      </c>
      <c r="R607" s="142">
        <f>Q607*H607</f>
        <v>0</v>
      </c>
      <c r="S607" s="142">
        <v>0</v>
      </c>
      <c r="T607" s="143">
        <f>S607*H607</f>
        <v>0</v>
      </c>
      <c r="AR607" s="144" t="s">
        <v>375</v>
      </c>
      <c r="AT607" s="144" t="s">
        <v>220</v>
      </c>
      <c r="AU607" s="144" t="s">
        <v>85</v>
      </c>
      <c r="AY607" s="18" t="s">
        <v>218</v>
      </c>
      <c r="BE607" s="145">
        <f>IF(N607="základní",J607,0)</f>
        <v>0</v>
      </c>
      <c r="BF607" s="145">
        <f>IF(N607="snížená",J607,0)</f>
        <v>0</v>
      </c>
      <c r="BG607" s="145">
        <f>IF(N607="zákl. přenesená",J607,0)</f>
        <v>0</v>
      </c>
      <c r="BH607" s="145">
        <f>IF(N607="sníž. přenesená",J607,0)</f>
        <v>0</v>
      </c>
      <c r="BI607" s="145">
        <f>IF(N607="nulová",J607,0)</f>
        <v>0</v>
      </c>
      <c r="BJ607" s="18" t="s">
        <v>83</v>
      </c>
      <c r="BK607" s="145">
        <f>ROUND(I607*H607,2)</f>
        <v>0</v>
      </c>
      <c r="BL607" s="18" t="s">
        <v>375</v>
      </c>
      <c r="BM607" s="144" t="s">
        <v>1871</v>
      </c>
    </row>
    <row r="608" spans="2:65" s="1" customFormat="1" ht="11.25">
      <c r="B608" s="33"/>
      <c r="D608" s="146" t="s">
        <v>226</v>
      </c>
      <c r="F608" s="147" t="s">
        <v>1872</v>
      </c>
      <c r="I608" s="148"/>
      <c r="L608" s="33"/>
      <c r="M608" s="149"/>
      <c r="T608" s="54"/>
      <c r="AT608" s="18" t="s">
        <v>226</v>
      </c>
      <c r="AU608" s="18" t="s">
        <v>85</v>
      </c>
    </row>
    <row r="609" spans="2:65" s="1" customFormat="1" ht="19.5">
      <c r="B609" s="33"/>
      <c r="D609" s="146" t="s">
        <v>276</v>
      </c>
      <c r="F609" s="175" t="s">
        <v>1873</v>
      </c>
      <c r="I609" s="148"/>
      <c r="L609" s="33"/>
      <c r="M609" s="149"/>
      <c r="T609" s="54"/>
      <c r="AT609" s="18" t="s">
        <v>276</v>
      </c>
      <c r="AU609" s="18" t="s">
        <v>85</v>
      </c>
    </row>
    <row r="610" spans="2:65" s="1" customFormat="1" ht="16.5" customHeight="1">
      <c r="B610" s="33"/>
      <c r="C610" s="133" t="s">
        <v>1487</v>
      </c>
      <c r="D610" s="133" t="s">
        <v>220</v>
      </c>
      <c r="E610" s="134" t="s">
        <v>1874</v>
      </c>
      <c r="F610" s="135" t="s">
        <v>1875</v>
      </c>
      <c r="G610" s="136" t="s">
        <v>426</v>
      </c>
      <c r="H610" s="137">
        <v>1</v>
      </c>
      <c r="I610" s="138"/>
      <c r="J610" s="139">
        <f>ROUND(I610*H610,2)</f>
        <v>0</v>
      </c>
      <c r="K610" s="135" t="s">
        <v>19</v>
      </c>
      <c r="L610" s="33"/>
      <c r="M610" s="140" t="s">
        <v>19</v>
      </c>
      <c r="N610" s="141" t="s">
        <v>46</v>
      </c>
      <c r="P610" s="142">
        <f>O610*H610</f>
        <v>0</v>
      </c>
      <c r="Q610" s="142">
        <v>0</v>
      </c>
      <c r="R610" s="142">
        <f>Q610*H610</f>
        <v>0</v>
      </c>
      <c r="S610" s="142">
        <v>0</v>
      </c>
      <c r="T610" s="143">
        <f>S610*H610</f>
        <v>0</v>
      </c>
      <c r="AR610" s="144" t="s">
        <v>375</v>
      </c>
      <c r="AT610" s="144" t="s">
        <v>220</v>
      </c>
      <c r="AU610" s="144" t="s">
        <v>85</v>
      </c>
      <c r="AY610" s="18" t="s">
        <v>218</v>
      </c>
      <c r="BE610" s="145">
        <f>IF(N610="základní",J610,0)</f>
        <v>0</v>
      </c>
      <c r="BF610" s="145">
        <f>IF(N610="snížená",J610,0)</f>
        <v>0</v>
      </c>
      <c r="BG610" s="145">
        <f>IF(N610="zákl. přenesená",J610,0)</f>
        <v>0</v>
      </c>
      <c r="BH610" s="145">
        <f>IF(N610="sníž. přenesená",J610,0)</f>
        <v>0</v>
      </c>
      <c r="BI610" s="145">
        <f>IF(N610="nulová",J610,0)</f>
        <v>0</v>
      </c>
      <c r="BJ610" s="18" t="s">
        <v>83</v>
      </c>
      <c r="BK610" s="145">
        <f>ROUND(I610*H610,2)</f>
        <v>0</v>
      </c>
      <c r="BL610" s="18" t="s">
        <v>375</v>
      </c>
      <c r="BM610" s="144" t="s">
        <v>1876</v>
      </c>
    </row>
    <row r="611" spans="2:65" s="1" customFormat="1" ht="11.25">
      <c r="B611" s="33"/>
      <c r="D611" s="146" t="s">
        <v>226</v>
      </c>
      <c r="F611" s="147" t="s">
        <v>1875</v>
      </c>
      <c r="I611" s="148"/>
      <c r="L611" s="33"/>
      <c r="M611" s="149"/>
      <c r="T611" s="54"/>
      <c r="AT611" s="18" t="s">
        <v>226</v>
      </c>
      <c r="AU611" s="18" t="s">
        <v>85</v>
      </c>
    </row>
    <row r="612" spans="2:65" s="1" customFormat="1" ht="19.5">
      <c r="B612" s="33"/>
      <c r="D612" s="146" t="s">
        <v>276</v>
      </c>
      <c r="F612" s="175" t="s">
        <v>1873</v>
      </c>
      <c r="I612" s="148"/>
      <c r="L612" s="33"/>
      <c r="M612" s="149"/>
      <c r="T612" s="54"/>
      <c r="AT612" s="18" t="s">
        <v>276</v>
      </c>
      <c r="AU612" s="18" t="s">
        <v>85</v>
      </c>
    </row>
    <row r="613" spans="2:65" s="1" customFormat="1" ht="16.5" customHeight="1">
      <c r="B613" s="33"/>
      <c r="C613" s="133" t="s">
        <v>1495</v>
      </c>
      <c r="D613" s="133" t="s">
        <v>220</v>
      </c>
      <c r="E613" s="134" t="s">
        <v>1877</v>
      </c>
      <c r="F613" s="135" t="s">
        <v>1878</v>
      </c>
      <c r="G613" s="136" t="s">
        <v>532</v>
      </c>
      <c r="H613" s="137">
        <v>2</v>
      </c>
      <c r="I613" s="138"/>
      <c r="J613" s="139">
        <f>ROUND(I613*H613,2)</f>
        <v>0</v>
      </c>
      <c r="K613" s="135" t="s">
        <v>223</v>
      </c>
      <c r="L613" s="33"/>
      <c r="M613" s="140" t="s">
        <v>19</v>
      </c>
      <c r="N613" s="141" t="s">
        <v>46</v>
      </c>
      <c r="P613" s="142">
        <f>O613*H613</f>
        <v>0</v>
      </c>
      <c r="Q613" s="142">
        <v>0</v>
      </c>
      <c r="R613" s="142">
        <f>Q613*H613</f>
        <v>0</v>
      </c>
      <c r="S613" s="142">
        <v>0</v>
      </c>
      <c r="T613" s="143">
        <f>S613*H613</f>
        <v>0</v>
      </c>
      <c r="AR613" s="144" t="s">
        <v>375</v>
      </c>
      <c r="AT613" s="144" t="s">
        <v>220</v>
      </c>
      <c r="AU613" s="144" t="s">
        <v>85</v>
      </c>
      <c r="AY613" s="18" t="s">
        <v>218</v>
      </c>
      <c r="BE613" s="145">
        <f>IF(N613="základní",J613,0)</f>
        <v>0</v>
      </c>
      <c r="BF613" s="145">
        <f>IF(N613="snížená",J613,0)</f>
        <v>0</v>
      </c>
      <c r="BG613" s="145">
        <f>IF(N613="zákl. přenesená",J613,0)</f>
        <v>0</v>
      </c>
      <c r="BH613" s="145">
        <f>IF(N613="sníž. přenesená",J613,0)</f>
        <v>0</v>
      </c>
      <c r="BI613" s="145">
        <f>IF(N613="nulová",J613,0)</f>
        <v>0</v>
      </c>
      <c r="BJ613" s="18" t="s">
        <v>83</v>
      </c>
      <c r="BK613" s="145">
        <f>ROUND(I613*H613,2)</f>
        <v>0</v>
      </c>
      <c r="BL613" s="18" t="s">
        <v>375</v>
      </c>
      <c r="BM613" s="144" t="s">
        <v>1879</v>
      </c>
    </row>
    <row r="614" spans="2:65" s="1" customFormat="1" ht="11.25">
      <c r="B614" s="33"/>
      <c r="D614" s="146" t="s">
        <v>226</v>
      </c>
      <c r="F614" s="147" t="s">
        <v>1880</v>
      </c>
      <c r="I614" s="148"/>
      <c r="L614" s="33"/>
      <c r="M614" s="149"/>
      <c r="T614" s="54"/>
      <c r="AT614" s="18" t="s">
        <v>226</v>
      </c>
      <c r="AU614" s="18" t="s">
        <v>85</v>
      </c>
    </row>
    <row r="615" spans="2:65" s="1" customFormat="1" ht="11.25">
      <c r="B615" s="33"/>
      <c r="D615" s="150" t="s">
        <v>228</v>
      </c>
      <c r="F615" s="151" t="s">
        <v>1881</v>
      </c>
      <c r="I615" s="148"/>
      <c r="L615" s="33"/>
      <c r="M615" s="149"/>
      <c r="T615" s="54"/>
      <c r="AT615" s="18" t="s">
        <v>228</v>
      </c>
      <c r="AU615" s="18" t="s">
        <v>85</v>
      </c>
    </row>
    <row r="616" spans="2:65" s="1" customFormat="1" ht="19.5">
      <c r="B616" s="33"/>
      <c r="D616" s="146" t="s">
        <v>276</v>
      </c>
      <c r="F616" s="175" t="s">
        <v>1863</v>
      </c>
      <c r="I616" s="148"/>
      <c r="L616" s="33"/>
      <c r="M616" s="149"/>
      <c r="T616" s="54"/>
      <c r="AT616" s="18" t="s">
        <v>276</v>
      </c>
      <c r="AU616" s="18" t="s">
        <v>85</v>
      </c>
    </row>
    <row r="617" spans="2:65" s="13" customFormat="1" ht="11.25">
      <c r="B617" s="158"/>
      <c r="D617" s="146" t="s">
        <v>230</v>
      </c>
      <c r="E617" s="159" t="s">
        <v>19</v>
      </c>
      <c r="F617" s="160" t="s">
        <v>1864</v>
      </c>
      <c r="H617" s="161">
        <v>2</v>
      </c>
      <c r="I617" s="162"/>
      <c r="L617" s="158"/>
      <c r="M617" s="163"/>
      <c r="T617" s="164"/>
      <c r="AT617" s="159" t="s">
        <v>230</v>
      </c>
      <c r="AU617" s="159" t="s">
        <v>85</v>
      </c>
      <c r="AV617" s="13" t="s">
        <v>85</v>
      </c>
      <c r="AW617" s="13" t="s">
        <v>36</v>
      </c>
      <c r="AX617" s="13" t="s">
        <v>83</v>
      </c>
      <c r="AY617" s="159" t="s">
        <v>218</v>
      </c>
    </row>
    <row r="618" spans="2:65" s="1" customFormat="1" ht="16.5" customHeight="1">
      <c r="B618" s="33"/>
      <c r="C618" s="186" t="s">
        <v>1500</v>
      </c>
      <c r="D618" s="186" t="s">
        <v>638</v>
      </c>
      <c r="E618" s="187" t="s">
        <v>1882</v>
      </c>
      <c r="F618" s="188" t="s">
        <v>1883</v>
      </c>
      <c r="G618" s="189" t="s">
        <v>532</v>
      </c>
      <c r="H618" s="190">
        <v>1</v>
      </c>
      <c r="I618" s="191"/>
      <c r="J618" s="192">
        <f>ROUND(I618*H618,2)</f>
        <v>0</v>
      </c>
      <c r="K618" s="188" t="s">
        <v>19</v>
      </c>
      <c r="L618" s="193"/>
      <c r="M618" s="194" t="s">
        <v>19</v>
      </c>
      <c r="N618" s="195" t="s">
        <v>46</v>
      </c>
      <c r="P618" s="142">
        <f>O618*H618</f>
        <v>0</v>
      </c>
      <c r="Q618" s="142">
        <v>1.2800000000000001E-2</v>
      </c>
      <c r="R618" s="142">
        <f>Q618*H618</f>
        <v>1.2800000000000001E-2</v>
      </c>
      <c r="S618" s="142">
        <v>0</v>
      </c>
      <c r="T618" s="143">
        <f>S618*H618</f>
        <v>0</v>
      </c>
      <c r="AR618" s="144" t="s">
        <v>510</v>
      </c>
      <c r="AT618" s="144" t="s">
        <v>638</v>
      </c>
      <c r="AU618" s="144" t="s">
        <v>85</v>
      </c>
      <c r="AY618" s="18" t="s">
        <v>218</v>
      </c>
      <c r="BE618" s="145">
        <f>IF(N618="základní",J618,0)</f>
        <v>0</v>
      </c>
      <c r="BF618" s="145">
        <f>IF(N618="snížená",J618,0)</f>
        <v>0</v>
      </c>
      <c r="BG618" s="145">
        <f>IF(N618="zákl. přenesená",J618,0)</f>
        <v>0</v>
      </c>
      <c r="BH618" s="145">
        <f>IF(N618="sníž. přenesená",J618,0)</f>
        <v>0</v>
      </c>
      <c r="BI618" s="145">
        <f>IF(N618="nulová",J618,0)</f>
        <v>0</v>
      </c>
      <c r="BJ618" s="18" t="s">
        <v>83</v>
      </c>
      <c r="BK618" s="145">
        <f>ROUND(I618*H618,2)</f>
        <v>0</v>
      </c>
      <c r="BL618" s="18" t="s">
        <v>375</v>
      </c>
      <c r="BM618" s="144" t="s">
        <v>1884</v>
      </c>
    </row>
    <row r="619" spans="2:65" s="1" customFormat="1" ht="11.25">
      <c r="B619" s="33"/>
      <c r="D619" s="146" t="s">
        <v>226</v>
      </c>
      <c r="F619" s="147" t="s">
        <v>1883</v>
      </c>
      <c r="I619" s="148"/>
      <c r="L619" s="33"/>
      <c r="M619" s="149"/>
      <c r="T619" s="54"/>
      <c r="AT619" s="18" t="s">
        <v>226</v>
      </c>
      <c r="AU619" s="18" t="s">
        <v>85</v>
      </c>
    </row>
    <row r="620" spans="2:65" s="12" customFormat="1" ht="11.25">
      <c r="B620" s="152"/>
      <c r="D620" s="146" t="s">
        <v>230</v>
      </c>
      <c r="E620" s="153" t="s">
        <v>19</v>
      </c>
      <c r="F620" s="154" t="s">
        <v>1134</v>
      </c>
      <c r="H620" s="153" t="s">
        <v>19</v>
      </c>
      <c r="I620" s="155"/>
      <c r="L620" s="152"/>
      <c r="M620" s="156"/>
      <c r="T620" s="157"/>
      <c r="AT620" s="153" t="s">
        <v>230</v>
      </c>
      <c r="AU620" s="153" t="s">
        <v>85</v>
      </c>
      <c r="AV620" s="12" t="s">
        <v>83</v>
      </c>
      <c r="AW620" s="12" t="s">
        <v>36</v>
      </c>
      <c r="AX620" s="12" t="s">
        <v>75</v>
      </c>
      <c r="AY620" s="153" t="s">
        <v>218</v>
      </c>
    </row>
    <row r="621" spans="2:65" s="13" customFormat="1" ht="11.25">
      <c r="B621" s="158"/>
      <c r="D621" s="146" t="s">
        <v>230</v>
      </c>
      <c r="E621" s="159" t="s">
        <v>19</v>
      </c>
      <c r="F621" s="160" t="s">
        <v>1885</v>
      </c>
      <c r="H621" s="161">
        <v>1</v>
      </c>
      <c r="I621" s="162"/>
      <c r="L621" s="158"/>
      <c r="M621" s="163"/>
      <c r="T621" s="164"/>
      <c r="AT621" s="159" t="s">
        <v>230</v>
      </c>
      <c r="AU621" s="159" t="s">
        <v>85</v>
      </c>
      <c r="AV621" s="13" t="s">
        <v>85</v>
      </c>
      <c r="AW621" s="13" t="s">
        <v>36</v>
      </c>
      <c r="AX621" s="13" t="s">
        <v>83</v>
      </c>
      <c r="AY621" s="159" t="s">
        <v>218</v>
      </c>
    </row>
    <row r="622" spans="2:65" s="1" customFormat="1" ht="16.5" customHeight="1">
      <c r="B622" s="33"/>
      <c r="C622" s="186" t="s">
        <v>1505</v>
      </c>
      <c r="D622" s="186" t="s">
        <v>638</v>
      </c>
      <c r="E622" s="187" t="s">
        <v>1886</v>
      </c>
      <c r="F622" s="188" t="s">
        <v>1887</v>
      </c>
      <c r="G622" s="189" t="s">
        <v>532</v>
      </c>
      <c r="H622" s="190">
        <v>1</v>
      </c>
      <c r="I622" s="191"/>
      <c r="J622" s="192">
        <f>ROUND(I622*H622,2)</f>
        <v>0</v>
      </c>
      <c r="K622" s="188" t="s">
        <v>19</v>
      </c>
      <c r="L622" s="193"/>
      <c r="M622" s="194" t="s">
        <v>19</v>
      </c>
      <c r="N622" s="195" t="s">
        <v>46</v>
      </c>
      <c r="P622" s="142">
        <f>O622*H622</f>
        <v>0</v>
      </c>
      <c r="Q622" s="142">
        <v>1.2800000000000001E-2</v>
      </c>
      <c r="R622" s="142">
        <f>Q622*H622</f>
        <v>1.2800000000000001E-2</v>
      </c>
      <c r="S622" s="142">
        <v>0</v>
      </c>
      <c r="T622" s="143">
        <f>S622*H622</f>
        <v>0</v>
      </c>
      <c r="AR622" s="144" t="s">
        <v>510</v>
      </c>
      <c r="AT622" s="144" t="s">
        <v>638</v>
      </c>
      <c r="AU622" s="144" t="s">
        <v>85</v>
      </c>
      <c r="AY622" s="18" t="s">
        <v>218</v>
      </c>
      <c r="BE622" s="145">
        <f>IF(N622="základní",J622,0)</f>
        <v>0</v>
      </c>
      <c r="BF622" s="145">
        <f>IF(N622="snížená",J622,0)</f>
        <v>0</v>
      </c>
      <c r="BG622" s="145">
        <f>IF(N622="zákl. přenesená",J622,0)</f>
        <v>0</v>
      </c>
      <c r="BH622" s="145">
        <f>IF(N622="sníž. přenesená",J622,0)</f>
        <v>0</v>
      </c>
      <c r="BI622" s="145">
        <f>IF(N622="nulová",J622,0)</f>
        <v>0</v>
      </c>
      <c r="BJ622" s="18" t="s">
        <v>83</v>
      </c>
      <c r="BK622" s="145">
        <f>ROUND(I622*H622,2)</f>
        <v>0</v>
      </c>
      <c r="BL622" s="18" t="s">
        <v>375</v>
      </c>
      <c r="BM622" s="144" t="s">
        <v>1888</v>
      </c>
    </row>
    <row r="623" spans="2:65" s="1" customFormat="1" ht="11.25">
      <c r="B623" s="33"/>
      <c r="D623" s="146" t="s">
        <v>226</v>
      </c>
      <c r="F623" s="147" t="s">
        <v>1887</v>
      </c>
      <c r="I623" s="148"/>
      <c r="L623" s="33"/>
      <c r="M623" s="149"/>
      <c r="T623" s="54"/>
      <c r="AT623" s="18" t="s">
        <v>226</v>
      </c>
      <c r="AU623" s="18" t="s">
        <v>85</v>
      </c>
    </row>
    <row r="624" spans="2:65" s="13" customFormat="1" ht="11.25">
      <c r="B624" s="158"/>
      <c r="D624" s="146" t="s">
        <v>230</v>
      </c>
      <c r="E624" s="159" t="s">
        <v>19</v>
      </c>
      <c r="F624" s="160" t="s">
        <v>1885</v>
      </c>
      <c r="H624" s="161">
        <v>1</v>
      </c>
      <c r="I624" s="162"/>
      <c r="L624" s="158"/>
      <c r="M624" s="163"/>
      <c r="T624" s="164"/>
      <c r="AT624" s="159" t="s">
        <v>230</v>
      </c>
      <c r="AU624" s="159" t="s">
        <v>85</v>
      </c>
      <c r="AV624" s="13" t="s">
        <v>85</v>
      </c>
      <c r="AW624" s="13" t="s">
        <v>36</v>
      </c>
      <c r="AX624" s="13" t="s">
        <v>83</v>
      </c>
      <c r="AY624" s="159" t="s">
        <v>218</v>
      </c>
    </row>
    <row r="625" spans="2:65" s="1" customFormat="1" ht="16.5" customHeight="1">
      <c r="B625" s="33"/>
      <c r="C625" s="133" t="s">
        <v>1889</v>
      </c>
      <c r="D625" s="133" t="s">
        <v>220</v>
      </c>
      <c r="E625" s="134" t="s">
        <v>1890</v>
      </c>
      <c r="F625" s="135" t="s">
        <v>1891</v>
      </c>
      <c r="G625" s="136" t="s">
        <v>532</v>
      </c>
      <c r="H625" s="137">
        <v>1</v>
      </c>
      <c r="I625" s="138"/>
      <c r="J625" s="139">
        <f>ROUND(I625*H625,2)</f>
        <v>0</v>
      </c>
      <c r="K625" s="135" t="s">
        <v>19</v>
      </c>
      <c r="L625" s="33"/>
      <c r="M625" s="140" t="s">
        <v>19</v>
      </c>
      <c r="N625" s="141" t="s">
        <v>46</v>
      </c>
      <c r="P625" s="142">
        <f>O625*H625</f>
        <v>0</v>
      </c>
      <c r="Q625" s="142">
        <v>1.5E-3</v>
      </c>
      <c r="R625" s="142">
        <f>Q625*H625</f>
        <v>1.5E-3</v>
      </c>
      <c r="S625" s="142">
        <v>0</v>
      </c>
      <c r="T625" s="143">
        <f>S625*H625</f>
        <v>0</v>
      </c>
      <c r="AR625" s="144" t="s">
        <v>375</v>
      </c>
      <c r="AT625" s="144" t="s">
        <v>220</v>
      </c>
      <c r="AU625" s="144" t="s">
        <v>85</v>
      </c>
      <c r="AY625" s="18" t="s">
        <v>218</v>
      </c>
      <c r="BE625" s="145">
        <f>IF(N625="základní",J625,0)</f>
        <v>0</v>
      </c>
      <c r="BF625" s="145">
        <f>IF(N625="snížená",J625,0)</f>
        <v>0</v>
      </c>
      <c r="BG625" s="145">
        <f>IF(N625="zákl. přenesená",J625,0)</f>
        <v>0</v>
      </c>
      <c r="BH625" s="145">
        <f>IF(N625="sníž. přenesená",J625,0)</f>
        <v>0</v>
      </c>
      <c r="BI625" s="145">
        <f>IF(N625="nulová",J625,0)</f>
        <v>0</v>
      </c>
      <c r="BJ625" s="18" t="s">
        <v>83</v>
      </c>
      <c r="BK625" s="145">
        <f>ROUND(I625*H625,2)</f>
        <v>0</v>
      </c>
      <c r="BL625" s="18" t="s">
        <v>375</v>
      </c>
      <c r="BM625" s="144" t="s">
        <v>1892</v>
      </c>
    </row>
    <row r="626" spans="2:65" s="1" customFormat="1" ht="11.25">
      <c r="B626" s="33"/>
      <c r="D626" s="146" t="s">
        <v>226</v>
      </c>
      <c r="F626" s="147" t="s">
        <v>1891</v>
      </c>
      <c r="I626" s="148"/>
      <c r="L626" s="33"/>
      <c r="M626" s="149"/>
      <c r="T626" s="54"/>
      <c r="AT626" s="18" t="s">
        <v>226</v>
      </c>
      <c r="AU626" s="18" t="s">
        <v>85</v>
      </c>
    </row>
    <row r="627" spans="2:65" s="13" customFormat="1" ht="11.25">
      <c r="B627" s="158"/>
      <c r="D627" s="146" t="s">
        <v>230</v>
      </c>
      <c r="E627" s="159" t="s">
        <v>19</v>
      </c>
      <c r="F627" s="160" t="s">
        <v>1885</v>
      </c>
      <c r="H627" s="161">
        <v>1</v>
      </c>
      <c r="I627" s="162"/>
      <c r="L627" s="158"/>
      <c r="M627" s="163"/>
      <c r="T627" s="164"/>
      <c r="AT627" s="159" t="s">
        <v>230</v>
      </c>
      <c r="AU627" s="159" t="s">
        <v>85</v>
      </c>
      <c r="AV627" s="13" t="s">
        <v>85</v>
      </c>
      <c r="AW627" s="13" t="s">
        <v>36</v>
      </c>
      <c r="AX627" s="13" t="s">
        <v>83</v>
      </c>
      <c r="AY627" s="159" t="s">
        <v>218</v>
      </c>
    </row>
    <row r="628" spans="2:65" s="1" customFormat="1" ht="16.5" customHeight="1">
      <c r="B628" s="33"/>
      <c r="C628" s="133" t="s">
        <v>1893</v>
      </c>
      <c r="D628" s="133" t="s">
        <v>220</v>
      </c>
      <c r="E628" s="134" t="s">
        <v>1894</v>
      </c>
      <c r="F628" s="135" t="s">
        <v>1895</v>
      </c>
      <c r="G628" s="136" t="s">
        <v>532</v>
      </c>
      <c r="H628" s="137">
        <v>1</v>
      </c>
      <c r="I628" s="138"/>
      <c r="J628" s="139">
        <f>ROUND(I628*H628,2)</f>
        <v>0</v>
      </c>
      <c r="K628" s="135" t="s">
        <v>19</v>
      </c>
      <c r="L628" s="33"/>
      <c r="M628" s="140" t="s">
        <v>19</v>
      </c>
      <c r="N628" s="141" t="s">
        <v>46</v>
      </c>
      <c r="P628" s="142">
        <f>O628*H628</f>
        <v>0</v>
      </c>
      <c r="Q628" s="142">
        <v>1.5E-3</v>
      </c>
      <c r="R628" s="142">
        <f>Q628*H628</f>
        <v>1.5E-3</v>
      </c>
      <c r="S628" s="142">
        <v>0</v>
      </c>
      <c r="T628" s="143">
        <f>S628*H628</f>
        <v>0</v>
      </c>
      <c r="AR628" s="144" t="s">
        <v>375</v>
      </c>
      <c r="AT628" s="144" t="s">
        <v>220</v>
      </c>
      <c r="AU628" s="144" t="s">
        <v>85</v>
      </c>
      <c r="AY628" s="18" t="s">
        <v>218</v>
      </c>
      <c r="BE628" s="145">
        <f>IF(N628="základní",J628,0)</f>
        <v>0</v>
      </c>
      <c r="BF628" s="145">
        <f>IF(N628="snížená",J628,0)</f>
        <v>0</v>
      </c>
      <c r="BG628" s="145">
        <f>IF(N628="zákl. přenesená",J628,0)</f>
        <v>0</v>
      </c>
      <c r="BH628" s="145">
        <f>IF(N628="sníž. přenesená",J628,0)</f>
        <v>0</v>
      </c>
      <c r="BI628" s="145">
        <f>IF(N628="nulová",J628,0)</f>
        <v>0</v>
      </c>
      <c r="BJ628" s="18" t="s">
        <v>83</v>
      </c>
      <c r="BK628" s="145">
        <f>ROUND(I628*H628,2)</f>
        <v>0</v>
      </c>
      <c r="BL628" s="18" t="s">
        <v>375</v>
      </c>
      <c r="BM628" s="144" t="s">
        <v>1896</v>
      </c>
    </row>
    <row r="629" spans="2:65" s="1" customFormat="1" ht="11.25">
      <c r="B629" s="33"/>
      <c r="D629" s="146" t="s">
        <v>226</v>
      </c>
      <c r="F629" s="147" t="s">
        <v>1891</v>
      </c>
      <c r="I629" s="148"/>
      <c r="L629" s="33"/>
      <c r="M629" s="149"/>
      <c r="T629" s="54"/>
      <c r="AT629" s="18" t="s">
        <v>226</v>
      </c>
      <c r="AU629" s="18" t="s">
        <v>85</v>
      </c>
    </row>
    <row r="630" spans="2:65" s="13" customFormat="1" ht="11.25">
      <c r="B630" s="158"/>
      <c r="D630" s="146" t="s">
        <v>230</v>
      </c>
      <c r="E630" s="159" t="s">
        <v>19</v>
      </c>
      <c r="F630" s="160" t="s">
        <v>1885</v>
      </c>
      <c r="H630" s="161">
        <v>1</v>
      </c>
      <c r="I630" s="162"/>
      <c r="L630" s="158"/>
      <c r="M630" s="163"/>
      <c r="T630" s="164"/>
      <c r="AT630" s="159" t="s">
        <v>230</v>
      </c>
      <c r="AU630" s="159" t="s">
        <v>85</v>
      </c>
      <c r="AV630" s="13" t="s">
        <v>85</v>
      </c>
      <c r="AW630" s="13" t="s">
        <v>36</v>
      </c>
      <c r="AX630" s="13" t="s">
        <v>83</v>
      </c>
      <c r="AY630" s="159" t="s">
        <v>218</v>
      </c>
    </row>
    <row r="631" spans="2:65" s="1" customFormat="1" ht="16.5" customHeight="1">
      <c r="B631" s="33"/>
      <c r="C631" s="133" t="s">
        <v>1897</v>
      </c>
      <c r="D631" s="133" t="s">
        <v>220</v>
      </c>
      <c r="E631" s="134" t="s">
        <v>1898</v>
      </c>
      <c r="F631" s="135" t="s">
        <v>1899</v>
      </c>
      <c r="G631" s="136" t="s">
        <v>532</v>
      </c>
      <c r="H631" s="137">
        <v>1</v>
      </c>
      <c r="I631" s="138"/>
      <c r="J631" s="139">
        <f>ROUND(I631*H631,2)</f>
        <v>0</v>
      </c>
      <c r="K631" s="135" t="s">
        <v>19</v>
      </c>
      <c r="L631" s="33"/>
      <c r="M631" s="140" t="s">
        <v>19</v>
      </c>
      <c r="N631" s="141" t="s">
        <v>46</v>
      </c>
      <c r="P631" s="142">
        <f>O631*H631</f>
        <v>0</v>
      </c>
      <c r="Q631" s="142">
        <v>0</v>
      </c>
      <c r="R631" s="142">
        <f>Q631*H631</f>
        <v>0</v>
      </c>
      <c r="S631" s="142">
        <v>0</v>
      </c>
      <c r="T631" s="143">
        <f>S631*H631</f>
        <v>0</v>
      </c>
      <c r="AR631" s="144" t="s">
        <v>375</v>
      </c>
      <c r="AT631" s="144" t="s">
        <v>220</v>
      </c>
      <c r="AU631" s="144" t="s">
        <v>85</v>
      </c>
      <c r="AY631" s="18" t="s">
        <v>218</v>
      </c>
      <c r="BE631" s="145">
        <f>IF(N631="základní",J631,0)</f>
        <v>0</v>
      </c>
      <c r="BF631" s="145">
        <f>IF(N631="snížená",J631,0)</f>
        <v>0</v>
      </c>
      <c r="BG631" s="145">
        <f>IF(N631="zákl. přenesená",J631,0)</f>
        <v>0</v>
      </c>
      <c r="BH631" s="145">
        <f>IF(N631="sníž. přenesená",J631,0)</f>
        <v>0</v>
      </c>
      <c r="BI631" s="145">
        <f>IF(N631="nulová",J631,0)</f>
        <v>0</v>
      </c>
      <c r="BJ631" s="18" t="s">
        <v>83</v>
      </c>
      <c r="BK631" s="145">
        <f>ROUND(I631*H631,2)</f>
        <v>0</v>
      </c>
      <c r="BL631" s="18" t="s">
        <v>375</v>
      </c>
      <c r="BM631" s="144" t="s">
        <v>1900</v>
      </c>
    </row>
    <row r="632" spans="2:65" s="1" customFormat="1" ht="11.25">
      <c r="B632" s="33"/>
      <c r="D632" s="146" t="s">
        <v>226</v>
      </c>
      <c r="F632" s="147" t="s">
        <v>1899</v>
      </c>
      <c r="I632" s="148"/>
      <c r="L632" s="33"/>
      <c r="M632" s="149"/>
      <c r="T632" s="54"/>
      <c r="AT632" s="18" t="s">
        <v>226</v>
      </c>
      <c r="AU632" s="18" t="s">
        <v>85</v>
      </c>
    </row>
    <row r="633" spans="2:65" s="13" customFormat="1" ht="11.25">
      <c r="B633" s="158"/>
      <c r="D633" s="146" t="s">
        <v>230</v>
      </c>
      <c r="E633" s="159" t="s">
        <v>19</v>
      </c>
      <c r="F633" s="160" t="s">
        <v>1901</v>
      </c>
      <c r="H633" s="161">
        <v>1</v>
      </c>
      <c r="I633" s="162"/>
      <c r="L633" s="158"/>
      <c r="M633" s="163"/>
      <c r="T633" s="164"/>
      <c r="AT633" s="159" t="s">
        <v>230</v>
      </c>
      <c r="AU633" s="159" t="s">
        <v>85</v>
      </c>
      <c r="AV633" s="13" t="s">
        <v>85</v>
      </c>
      <c r="AW633" s="13" t="s">
        <v>36</v>
      </c>
      <c r="AX633" s="13" t="s">
        <v>83</v>
      </c>
      <c r="AY633" s="159" t="s">
        <v>218</v>
      </c>
    </row>
    <row r="634" spans="2:65" s="1" customFormat="1" ht="16.5" customHeight="1">
      <c r="B634" s="33"/>
      <c r="C634" s="133" t="s">
        <v>1902</v>
      </c>
      <c r="D634" s="133" t="s">
        <v>220</v>
      </c>
      <c r="E634" s="134" t="s">
        <v>1903</v>
      </c>
      <c r="F634" s="135" t="s">
        <v>1904</v>
      </c>
      <c r="G634" s="136" t="s">
        <v>532</v>
      </c>
      <c r="H634" s="137">
        <v>1</v>
      </c>
      <c r="I634" s="138"/>
      <c r="J634" s="139">
        <f>ROUND(I634*H634,2)</f>
        <v>0</v>
      </c>
      <c r="K634" s="135" t="s">
        <v>19</v>
      </c>
      <c r="L634" s="33"/>
      <c r="M634" s="140" t="s">
        <v>19</v>
      </c>
      <c r="N634" s="141" t="s">
        <v>46</v>
      </c>
      <c r="P634" s="142">
        <f>O634*H634</f>
        <v>0</v>
      </c>
      <c r="Q634" s="142">
        <v>0</v>
      </c>
      <c r="R634" s="142">
        <f>Q634*H634</f>
        <v>0</v>
      </c>
      <c r="S634" s="142">
        <v>0</v>
      </c>
      <c r="T634" s="143">
        <f>S634*H634</f>
        <v>0</v>
      </c>
      <c r="AR634" s="144" t="s">
        <v>375</v>
      </c>
      <c r="AT634" s="144" t="s">
        <v>220</v>
      </c>
      <c r="AU634" s="144" t="s">
        <v>85</v>
      </c>
      <c r="AY634" s="18" t="s">
        <v>218</v>
      </c>
      <c r="BE634" s="145">
        <f>IF(N634="základní",J634,0)</f>
        <v>0</v>
      </c>
      <c r="BF634" s="145">
        <f>IF(N634="snížená",J634,0)</f>
        <v>0</v>
      </c>
      <c r="BG634" s="145">
        <f>IF(N634="zákl. přenesená",J634,0)</f>
        <v>0</v>
      </c>
      <c r="BH634" s="145">
        <f>IF(N634="sníž. přenesená",J634,0)</f>
        <v>0</v>
      </c>
      <c r="BI634" s="145">
        <f>IF(N634="nulová",J634,0)</f>
        <v>0</v>
      </c>
      <c r="BJ634" s="18" t="s">
        <v>83</v>
      </c>
      <c r="BK634" s="145">
        <f>ROUND(I634*H634,2)</f>
        <v>0</v>
      </c>
      <c r="BL634" s="18" t="s">
        <v>375</v>
      </c>
      <c r="BM634" s="144" t="s">
        <v>1905</v>
      </c>
    </row>
    <row r="635" spans="2:65" s="1" customFormat="1" ht="11.25">
      <c r="B635" s="33"/>
      <c r="D635" s="146" t="s">
        <v>226</v>
      </c>
      <c r="F635" s="147" t="s">
        <v>1904</v>
      </c>
      <c r="I635" s="148"/>
      <c r="L635" s="33"/>
      <c r="M635" s="149"/>
      <c r="T635" s="54"/>
      <c r="AT635" s="18" t="s">
        <v>226</v>
      </c>
      <c r="AU635" s="18" t="s">
        <v>85</v>
      </c>
    </row>
    <row r="636" spans="2:65" s="13" customFormat="1" ht="11.25">
      <c r="B636" s="158"/>
      <c r="D636" s="146" t="s">
        <v>230</v>
      </c>
      <c r="E636" s="159" t="s">
        <v>19</v>
      </c>
      <c r="F636" s="160" t="s">
        <v>83</v>
      </c>
      <c r="H636" s="161">
        <v>1</v>
      </c>
      <c r="I636" s="162"/>
      <c r="L636" s="158"/>
      <c r="M636" s="163"/>
      <c r="T636" s="164"/>
      <c r="AT636" s="159" t="s">
        <v>230</v>
      </c>
      <c r="AU636" s="159" t="s">
        <v>85</v>
      </c>
      <c r="AV636" s="13" t="s">
        <v>85</v>
      </c>
      <c r="AW636" s="13" t="s">
        <v>36</v>
      </c>
      <c r="AX636" s="13" t="s">
        <v>83</v>
      </c>
      <c r="AY636" s="159" t="s">
        <v>218</v>
      </c>
    </row>
    <row r="637" spans="2:65" s="1" customFormat="1" ht="21.75" customHeight="1">
      <c r="B637" s="33"/>
      <c r="C637" s="133" t="s">
        <v>891</v>
      </c>
      <c r="D637" s="133" t="s">
        <v>220</v>
      </c>
      <c r="E637" s="134" t="s">
        <v>1906</v>
      </c>
      <c r="F637" s="135" t="s">
        <v>1907</v>
      </c>
      <c r="G637" s="136" t="s">
        <v>157</v>
      </c>
      <c r="H637" s="137">
        <v>3</v>
      </c>
      <c r="I637" s="138"/>
      <c r="J637" s="139">
        <f>ROUND(I637*H637,2)</f>
        <v>0</v>
      </c>
      <c r="K637" s="135" t="s">
        <v>19</v>
      </c>
      <c r="L637" s="33"/>
      <c r="M637" s="140" t="s">
        <v>19</v>
      </c>
      <c r="N637" s="141" t="s">
        <v>46</v>
      </c>
      <c r="P637" s="142">
        <f>O637*H637</f>
        <v>0</v>
      </c>
      <c r="Q637" s="142">
        <v>2.6689999999999998E-2</v>
      </c>
      <c r="R637" s="142">
        <f>Q637*H637</f>
        <v>8.0070000000000002E-2</v>
      </c>
      <c r="S637" s="142">
        <v>0</v>
      </c>
      <c r="T637" s="143">
        <f>S637*H637</f>
        <v>0</v>
      </c>
      <c r="AR637" s="144" t="s">
        <v>375</v>
      </c>
      <c r="AT637" s="144" t="s">
        <v>220</v>
      </c>
      <c r="AU637" s="144" t="s">
        <v>85</v>
      </c>
      <c r="AY637" s="18" t="s">
        <v>218</v>
      </c>
      <c r="BE637" s="145">
        <f>IF(N637="základní",J637,0)</f>
        <v>0</v>
      </c>
      <c r="BF637" s="145">
        <f>IF(N637="snížená",J637,0)</f>
        <v>0</v>
      </c>
      <c r="BG637" s="145">
        <f>IF(N637="zákl. přenesená",J637,0)</f>
        <v>0</v>
      </c>
      <c r="BH637" s="145">
        <f>IF(N637="sníž. přenesená",J637,0)</f>
        <v>0</v>
      </c>
      <c r="BI637" s="145">
        <f>IF(N637="nulová",J637,0)</f>
        <v>0</v>
      </c>
      <c r="BJ637" s="18" t="s">
        <v>83</v>
      </c>
      <c r="BK637" s="145">
        <f>ROUND(I637*H637,2)</f>
        <v>0</v>
      </c>
      <c r="BL637" s="18" t="s">
        <v>375</v>
      </c>
      <c r="BM637" s="144" t="s">
        <v>1908</v>
      </c>
    </row>
    <row r="638" spans="2:65" s="1" customFormat="1" ht="11.25">
      <c r="B638" s="33"/>
      <c r="D638" s="146" t="s">
        <v>226</v>
      </c>
      <c r="F638" s="147" t="s">
        <v>1909</v>
      </c>
      <c r="I638" s="148"/>
      <c r="L638" s="33"/>
      <c r="M638" s="149"/>
      <c r="T638" s="54"/>
      <c r="AT638" s="18" t="s">
        <v>226</v>
      </c>
      <c r="AU638" s="18" t="s">
        <v>85</v>
      </c>
    </row>
    <row r="639" spans="2:65" s="13" customFormat="1" ht="11.25">
      <c r="B639" s="158"/>
      <c r="D639" s="146" t="s">
        <v>230</v>
      </c>
      <c r="E639" s="159" t="s">
        <v>19</v>
      </c>
      <c r="F639" s="160" t="s">
        <v>1910</v>
      </c>
      <c r="H639" s="161">
        <v>3</v>
      </c>
      <c r="I639" s="162"/>
      <c r="L639" s="158"/>
      <c r="M639" s="163"/>
      <c r="T639" s="164"/>
      <c r="AT639" s="159" t="s">
        <v>230</v>
      </c>
      <c r="AU639" s="159" t="s">
        <v>85</v>
      </c>
      <c r="AV639" s="13" t="s">
        <v>85</v>
      </c>
      <c r="AW639" s="13" t="s">
        <v>36</v>
      </c>
      <c r="AX639" s="13" t="s">
        <v>83</v>
      </c>
      <c r="AY639" s="159" t="s">
        <v>218</v>
      </c>
    </row>
    <row r="640" spans="2:65" s="1" customFormat="1" ht="24.2" customHeight="1">
      <c r="B640" s="33"/>
      <c r="C640" s="133" t="s">
        <v>1911</v>
      </c>
      <c r="D640" s="133" t="s">
        <v>220</v>
      </c>
      <c r="E640" s="134" t="s">
        <v>1912</v>
      </c>
      <c r="F640" s="135" t="s">
        <v>1913</v>
      </c>
      <c r="G640" s="136" t="s">
        <v>157</v>
      </c>
      <c r="H640" s="137">
        <v>1</v>
      </c>
      <c r="I640" s="138"/>
      <c r="J640" s="139">
        <f>ROUND(I640*H640,2)</f>
        <v>0</v>
      </c>
      <c r="K640" s="135" t="s">
        <v>223</v>
      </c>
      <c r="L640" s="33"/>
      <c r="M640" s="140" t="s">
        <v>19</v>
      </c>
      <c r="N640" s="141" t="s">
        <v>46</v>
      </c>
      <c r="P640" s="142">
        <f>O640*H640</f>
        <v>0</v>
      </c>
      <c r="Q640" s="142">
        <v>1.6240000000000001E-2</v>
      </c>
      <c r="R640" s="142">
        <f>Q640*H640</f>
        <v>1.6240000000000001E-2</v>
      </c>
      <c r="S640" s="142">
        <v>0</v>
      </c>
      <c r="T640" s="143">
        <f>S640*H640</f>
        <v>0</v>
      </c>
      <c r="AR640" s="144" t="s">
        <v>375</v>
      </c>
      <c r="AT640" s="144" t="s">
        <v>220</v>
      </c>
      <c r="AU640" s="144" t="s">
        <v>85</v>
      </c>
      <c r="AY640" s="18" t="s">
        <v>218</v>
      </c>
      <c r="BE640" s="145">
        <f>IF(N640="základní",J640,0)</f>
        <v>0</v>
      </c>
      <c r="BF640" s="145">
        <f>IF(N640="snížená",J640,0)</f>
        <v>0</v>
      </c>
      <c r="BG640" s="145">
        <f>IF(N640="zákl. přenesená",J640,0)</f>
        <v>0</v>
      </c>
      <c r="BH640" s="145">
        <f>IF(N640="sníž. přenesená",J640,0)</f>
        <v>0</v>
      </c>
      <c r="BI640" s="145">
        <f>IF(N640="nulová",J640,0)</f>
        <v>0</v>
      </c>
      <c r="BJ640" s="18" t="s">
        <v>83</v>
      </c>
      <c r="BK640" s="145">
        <f>ROUND(I640*H640,2)</f>
        <v>0</v>
      </c>
      <c r="BL640" s="18" t="s">
        <v>375</v>
      </c>
      <c r="BM640" s="144" t="s">
        <v>1914</v>
      </c>
    </row>
    <row r="641" spans="2:65" s="1" customFormat="1" ht="11.25">
      <c r="B641" s="33"/>
      <c r="D641" s="146" t="s">
        <v>226</v>
      </c>
      <c r="F641" s="147" t="s">
        <v>1915</v>
      </c>
      <c r="I641" s="148"/>
      <c r="L641" s="33"/>
      <c r="M641" s="149"/>
      <c r="T641" s="54"/>
      <c r="AT641" s="18" t="s">
        <v>226</v>
      </c>
      <c r="AU641" s="18" t="s">
        <v>85</v>
      </c>
    </row>
    <row r="642" spans="2:65" s="1" customFormat="1" ht="11.25">
      <c r="B642" s="33"/>
      <c r="D642" s="150" t="s">
        <v>228</v>
      </c>
      <c r="F642" s="151" t="s">
        <v>1916</v>
      </c>
      <c r="I642" s="148"/>
      <c r="L642" s="33"/>
      <c r="M642" s="149"/>
      <c r="T642" s="54"/>
      <c r="AT642" s="18" t="s">
        <v>228</v>
      </c>
      <c r="AU642" s="18" t="s">
        <v>85</v>
      </c>
    </row>
    <row r="643" spans="2:65" s="13" customFormat="1" ht="11.25">
      <c r="B643" s="158"/>
      <c r="D643" s="146" t="s">
        <v>230</v>
      </c>
      <c r="E643" s="159" t="s">
        <v>19</v>
      </c>
      <c r="F643" s="160" t="s">
        <v>83</v>
      </c>
      <c r="H643" s="161">
        <v>1</v>
      </c>
      <c r="I643" s="162"/>
      <c r="L643" s="158"/>
      <c r="M643" s="163"/>
      <c r="T643" s="164"/>
      <c r="AT643" s="159" t="s">
        <v>230</v>
      </c>
      <c r="AU643" s="159" t="s">
        <v>85</v>
      </c>
      <c r="AV643" s="13" t="s">
        <v>85</v>
      </c>
      <c r="AW643" s="13" t="s">
        <v>36</v>
      </c>
      <c r="AX643" s="13" t="s">
        <v>83</v>
      </c>
      <c r="AY643" s="159" t="s">
        <v>218</v>
      </c>
    </row>
    <row r="644" spans="2:65" s="1" customFormat="1" ht="16.5" customHeight="1">
      <c r="B644" s="33"/>
      <c r="C644" s="133" t="s">
        <v>1917</v>
      </c>
      <c r="D644" s="133" t="s">
        <v>220</v>
      </c>
      <c r="E644" s="134" t="s">
        <v>1918</v>
      </c>
      <c r="F644" s="135" t="s">
        <v>1919</v>
      </c>
      <c r="G644" s="136" t="s">
        <v>532</v>
      </c>
      <c r="H644" s="137">
        <v>3</v>
      </c>
      <c r="I644" s="138"/>
      <c r="J644" s="139">
        <f>ROUND(I644*H644,2)</f>
        <v>0</v>
      </c>
      <c r="K644" s="135" t="s">
        <v>223</v>
      </c>
      <c r="L644" s="33"/>
      <c r="M644" s="140" t="s">
        <v>19</v>
      </c>
      <c r="N644" s="141" t="s">
        <v>46</v>
      </c>
      <c r="P644" s="142">
        <f>O644*H644</f>
        <v>0</v>
      </c>
      <c r="Q644" s="142">
        <v>0</v>
      </c>
      <c r="R644" s="142">
        <f>Q644*H644</f>
        <v>0</v>
      </c>
      <c r="S644" s="142">
        <v>0</v>
      </c>
      <c r="T644" s="143">
        <f>S644*H644</f>
        <v>0</v>
      </c>
      <c r="AR644" s="144" t="s">
        <v>375</v>
      </c>
      <c r="AT644" s="144" t="s">
        <v>220</v>
      </c>
      <c r="AU644" s="144" t="s">
        <v>85</v>
      </c>
      <c r="AY644" s="18" t="s">
        <v>218</v>
      </c>
      <c r="BE644" s="145">
        <f>IF(N644="základní",J644,0)</f>
        <v>0</v>
      </c>
      <c r="BF644" s="145">
        <f>IF(N644="snížená",J644,0)</f>
        <v>0</v>
      </c>
      <c r="BG644" s="145">
        <f>IF(N644="zákl. přenesená",J644,0)</f>
        <v>0</v>
      </c>
      <c r="BH644" s="145">
        <f>IF(N644="sníž. přenesená",J644,0)</f>
        <v>0</v>
      </c>
      <c r="BI644" s="145">
        <f>IF(N644="nulová",J644,0)</f>
        <v>0</v>
      </c>
      <c r="BJ644" s="18" t="s">
        <v>83</v>
      </c>
      <c r="BK644" s="145">
        <f>ROUND(I644*H644,2)</f>
        <v>0</v>
      </c>
      <c r="BL644" s="18" t="s">
        <v>375</v>
      </c>
      <c r="BM644" s="144" t="s">
        <v>1920</v>
      </c>
    </row>
    <row r="645" spans="2:65" s="1" customFormat="1" ht="11.25">
      <c r="B645" s="33"/>
      <c r="D645" s="146" t="s">
        <v>226</v>
      </c>
      <c r="F645" s="147" t="s">
        <v>1921</v>
      </c>
      <c r="I645" s="148"/>
      <c r="L645" s="33"/>
      <c r="M645" s="149"/>
      <c r="T645" s="54"/>
      <c r="AT645" s="18" t="s">
        <v>226</v>
      </c>
      <c r="AU645" s="18" t="s">
        <v>85</v>
      </c>
    </row>
    <row r="646" spans="2:65" s="1" customFormat="1" ht="11.25">
      <c r="B646" s="33"/>
      <c r="D646" s="150" t="s">
        <v>228</v>
      </c>
      <c r="F646" s="151" t="s">
        <v>1922</v>
      </c>
      <c r="I646" s="148"/>
      <c r="L646" s="33"/>
      <c r="M646" s="149"/>
      <c r="T646" s="54"/>
      <c r="AT646" s="18" t="s">
        <v>228</v>
      </c>
      <c r="AU646" s="18" t="s">
        <v>85</v>
      </c>
    </row>
    <row r="647" spans="2:65" s="1" customFormat="1" ht="19.5">
      <c r="B647" s="33"/>
      <c r="D647" s="146" t="s">
        <v>276</v>
      </c>
      <c r="F647" s="175" t="s">
        <v>1863</v>
      </c>
      <c r="I647" s="148"/>
      <c r="L647" s="33"/>
      <c r="M647" s="149"/>
      <c r="T647" s="54"/>
      <c r="AT647" s="18" t="s">
        <v>276</v>
      </c>
      <c r="AU647" s="18" t="s">
        <v>85</v>
      </c>
    </row>
    <row r="648" spans="2:65" s="13" customFormat="1" ht="11.25">
      <c r="B648" s="158"/>
      <c r="D648" s="146" t="s">
        <v>230</v>
      </c>
      <c r="E648" s="159" t="s">
        <v>19</v>
      </c>
      <c r="F648" s="160" t="s">
        <v>1923</v>
      </c>
      <c r="H648" s="161">
        <v>2</v>
      </c>
      <c r="I648" s="162"/>
      <c r="L648" s="158"/>
      <c r="M648" s="163"/>
      <c r="T648" s="164"/>
      <c r="AT648" s="159" t="s">
        <v>230</v>
      </c>
      <c r="AU648" s="159" t="s">
        <v>85</v>
      </c>
      <c r="AV648" s="13" t="s">
        <v>85</v>
      </c>
      <c r="AW648" s="13" t="s">
        <v>36</v>
      </c>
      <c r="AX648" s="13" t="s">
        <v>75</v>
      </c>
      <c r="AY648" s="159" t="s">
        <v>218</v>
      </c>
    </row>
    <row r="649" spans="2:65" s="13" customFormat="1" ht="11.25">
      <c r="B649" s="158"/>
      <c r="D649" s="146" t="s">
        <v>230</v>
      </c>
      <c r="E649" s="159" t="s">
        <v>19</v>
      </c>
      <c r="F649" s="160" t="s">
        <v>1924</v>
      </c>
      <c r="H649" s="161">
        <v>1</v>
      </c>
      <c r="I649" s="162"/>
      <c r="L649" s="158"/>
      <c r="M649" s="163"/>
      <c r="T649" s="164"/>
      <c r="AT649" s="159" t="s">
        <v>230</v>
      </c>
      <c r="AU649" s="159" t="s">
        <v>85</v>
      </c>
      <c r="AV649" s="13" t="s">
        <v>85</v>
      </c>
      <c r="AW649" s="13" t="s">
        <v>36</v>
      </c>
      <c r="AX649" s="13" t="s">
        <v>75</v>
      </c>
      <c r="AY649" s="159" t="s">
        <v>218</v>
      </c>
    </row>
    <row r="650" spans="2:65" s="14" customFormat="1" ht="11.25">
      <c r="B650" s="165"/>
      <c r="D650" s="146" t="s">
        <v>230</v>
      </c>
      <c r="E650" s="166" t="s">
        <v>19</v>
      </c>
      <c r="F650" s="167" t="s">
        <v>235</v>
      </c>
      <c r="H650" s="168">
        <v>3</v>
      </c>
      <c r="I650" s="169"/>
      <c r="L650" s="165"/>
      <c r="M650" s="170"/>
      <c r="T650" s="171"/>
      <c r="AT650" s="166" t="s">
        <v>230</v>
      </c>
      <c r="AU650" s="166" t="s">
        <v>85</v>
      </c>
      <c r="AV650" s="14" t="s">
        <v>224</v>
      </c>
      <c r="AW650" s="14" t="s">
        <v>36</v>
      </c>
      <c r="AX650" s="14" t="s">
        <v>83</v>
      </c>
      <c r="AY650" s="166" t="s">
        <v>218</v>
      </c>
    </row>
    <row r="651" spans="2:65" s="1" customFormat="1" ht="16.5" customHeight="1">
      <c r="B651" s="33"/>
      <c r="C651" s="186" t="s">
        <v>1925</v>
      </c>
      <c r="D651" s="186" t="s">
        <v>638</v>
      </c>
      <c r="E651" s="187" t="s">
        <v>1926</v>
      </c>
      <c r="F651" s="188" t="s">
        <v>1927</v>
      </c>
      <c r="G651" s="189" t="s">
        <v>532</v>
      </c>
      <c r="H651" s="190">
        <v>3</v>
      </c>
      <c r="I651" s="191"/>
      <c r="J651" s="192">
        <f>ROUND(I651*H651,2)</f>
        <v>0</v>
      </c>
      <c r="K651" s="188" t="s">
        <v>19</v>
      </c>
      <c r="L651" s="193"/>
      <c r="M651" s="194" t="s">
        <v>19</v>
      </c>
      <c r="N651" s="195" t="s">
        <v>46</v>
      </c>
      <c r="P651" s="142">
        <f>O651*H651</f>
        <v>0</v>
      </c>
      <c r="Q651" s="142">
        <v>5.2560000000000003E-2</v>
      </c>
      <c r="R651" s="142">
        <f>Q651*H651</f>
        <v>0.15768000000000001</v>
      </c>
      <c r="S651" s="142">
        <v>0</v>
      </c>
      <c r="T651" s="143">
        <f>S651*H651</f>
        <v>0</v>
      </c>
      <c r="AR651" s="144" t="s">
        <v>510</v>
      </c>
      <c r="AT651" s="144" t="s">
        <v>638</v>
      </c>
      <c r="AU651" s="144" t="s">
        <v>85</v>
      </c>
      <c r="AY651" s="18" t="s">
        <v>218</v>
      </c>
      <c r="BE651" s="145">
        <f>IF(N651="základní",J651,0)</f>
        <v>0</v>
      </c>
      <c r="BF651" s="145">
        <f>IF(N651="snížená",J651,0)</f>
        <v>0</v>
      </c>
      <c r="BG651" s="145">
        <f>IF(N651="zákl. přenesená",J651,0)</f>
        <v>0</v>
      </c>
      <c r="BH651" s="145">
        <f>IF(N651="sníž. přenesená",J651,0)</f>
        <v>0</v>
      </c>
      <c r="BI651" s="145">
        <f>IF(N651="nulová",J651,0)</f>
        <v>0</v>
      </c>
      <c r="BJ651" s="18" t="s">
        <v>83</v>
      </c>
      <c r="BK651" s="145">
        <f>ROUND(I651*H651,2)</f>
        <v>0</v>
      </c>
      <c r="BL651" s="18" t="s">
        <v>375</v>
      </c>
      <c r="BM651" s="144" t="s">
        <v>1928</v>
      </c>
    </row>
    <row r="652" spans="2:65" s="1" customFormat="1" ht="11.25">
      <c r="B652" s="33"/>
      <c r="D652" s="146" t="s">
        <v>226</v>
      </c>
      <c r="F652" s="147" t="s">
        <v>1927</v>
      </c>
      <c r="I652" s="148"/>
      <c r="L652" s="33"/>
      <c r="M652" s="149"/>
      <c r="T652" s="54"/>
      <c r="AT652" s="18" t="s">
        <v>226</v>
      </c>
      <c r="AU652" s="18" t="s">
        <v>85</v>
      </c>
    </row>
    <row r="653" spans="2:65" s="13" customFormat="1" ht="11.25">
      <c r="B653" s="158"/>
      <c r="D653" s="146" t="s">
        <v>230</v>
      </c>
      <c r="E653" s="159" t="s">
        <v>19</v>
      </c>
      <c r="F653" s="160" t="s">
        <v>1923</v>
      </c>
      <c r="H653" s="161">
        <v>2</v>
      </c>
      <c r="I653" s="162"/>
      <c r="L653" s="158"/>
      <c r="M653" s="163"/>
      <c r="T653" s="164"/>
      <c r="AT653" s="159" t="s">
        <v>230</v>
      </c>
      <c r="AU653" s="159" t="s">
        <v>85</v>
      </c>
      <c r="AV653" s="13" t="s">
        <v>85</v>
      </c>
      <c r="AW653" s="13" t="s">
        <v>36</v>
      </c>
      <c r="AX653" s="13" t="s">
        <v>75</v>
      </c>
      <c r="AY653" s="159" t="s">
        <v>218</v>
      </c>
    </row>
    <row r="654" spans="2:65" s="13" customFormat="1" ht="11.25">
      <c r="B654" s="158"/>
      <c r="D654" s="146" t="s">
        <v>230</v>
      </c>
      <c r="E654" s="159" t="s">
        <v>19</v>
      </c>
      <c r="F654" s="160" t="s">
        <v>1924</v>
      </c>
      <c r="H654" s="161">
        <v>1</v>
      </c>
      <c r="I654" s="162"/>
      <c r="L654" s="158"/>
      <c r="M654" s="163"/>
      <c r="T654" s="164"/>
      <c r="AT654" s="159" t="s">
        <v>230</v>
      </c>
      <c r="AU654" s="159" t="s">
        <v>85</v>
      </c>
      <c r="AV654" s="13" t="s">
        <v>85</v>
      </c>
      <c r="AW654" s="13" t="s">
        <v>36</v>
      </c>
      <c r="AX654" s="13" t="s">
        <v>75</v>
      </c>
      <c r="AY654" s="159" t="s">
        <v>218</v>
      </c>
    </row>
    <row r="655" spans="2:65" s="14" customFormat="1" ht="11.25">
      <c r="B655" s="165"/>
      <c r="D655" s="146" t="s">
        <v>230</v>
      </c>
      <c r="E655" s="166" t="s">
        <v>19</v>
      </c>
      <c r="F655" s="167" t="s">
        <v>235</v>
      </c>
      <c r="H655" s="168">
        <v>3</v>
      </c>
      <c r="I655" s="169"/>
      <c r="L655" s="165"/>
      <c r="M655" s="170"/>
      <c r="T655" s="171"/>
      <c r="AT655" s="166" t="s">
        <v>230</v>
      </c>
      <c r="AU655" s="166" t="s">
        <v>85</v>
      </c>
      <c r="AV655" s="14" t="s">
        <v>224</v>
      </c>
      <c r="AW655" s="14" t="s">
        <v>36</v>
      </c>
      <c r="AX655" s="14" t="s">
        <v>83</v>
      </c>
      <c r="AY655" s="166" t="s">
        <v>218</v>
      </c>
    </row>
    <row r="656" spans="2:65" s="1" customFormat="1" ht="24.2" customHeight="1">
      <c r="B656" s="33"/>
      <c r="C656" s="133" t="s">
        <v>1929</v>
      </c>
      <c r="D656" s="133" t="s">
        <v>220</v>
      </c>
      <c r="E656" s="134" t="s">
        <v>1930</v>
      </c>
      <c r="F656" s="135" t="s">
        <v>1931</v>
      </c>
      <c r="G656" s="136" t="s">
        <v>532</v>
      </c>
      <c r="H656" s="137">
        <v>4</v>
      </c>
      <c r="I656" s="138"/>
      <c r="J656" s="139">
        <f>ROUND(I656*H656,2)</f>
        <v>0</v>
      </c>
      <c r="K656" s="135" t="s">
        <v>223</v>
      </c>
      <c r="L656" s="33"/>
      <c r="M656" s="140" t="s">
        <v>19</v>
      </c>
      <c r="N656" s="141" t="s">
        <v>46</v>
      </c>
      <c r="P656" s="142">
        <f>O656*H656</f>
        <v>0</v>
      </c>
      <c r="Q656" s="142">
        <v>0</v>
      </c>
      <c r="R656" s="142">
        <f>Q656*H656</f>
        <v>0</v>
      </c>
      <c r="S656" s="142">
        <v>0</v>
      </c>
      <c r="T656" s="143">
        <f>S656*H656</f>
        <v>0</v>
      </c>
      <c r="AR656" s="144" t="s">
        <v>375</v>
      </c>
      <c r="AT656" s="144" t="s">
        <v>220</v>
      </c>
      <c r="AU656" s="144" t="s">
        <v>85</v>
      </c>
      <c r="AY656" s="18" t="s">
        <v>218</v>
      </c>
      <c r="BE656" s="145">
        <f>IF(N656="základní",J656,0)</f>
        <v>0</v>
      </c>
      <c r="BF656" s="145">
        <f>IF(N656="snížená",J656,0)</f>
        <v>0</v>
      </c>
      <c r="BG656" s="145">
        <f>IF(N656="zákl. přenesená",J656,0)</f>
        <v>0</v>
      </c>
      <c r="BH656" s="145">
        <f>IF(N656="sníž. přenesená",J656,0)</f>
        <v>0</v>
      </c>
      <c r="BI656" s="145">
        <f>IF(N656="nulová",J656,0)</f>
        <v>0</v>
      </c>
      <c r="BJ656" s="18" t="s">
        <v>83</v>
      </c>
      <c r="BK656" s="145">
        <f>ROUND(I656*H656,2)</f>
        <v>0</v>
      </c>
      <c r="BL656" s="18" t="s">
        <v>375</v>
      </c>
      <c r="BM656" s="144" t="s">
        <v>1932</v>
      </c>
    </row>
    <row r="657" spans="2:65" s="1" customFormat="1" ht="11.25">
      <c r="B657" s="33"/>
      <c r="D657" s="146" t="s">
        <v>226</v>
      </c>
      <c r="F657" s="147" t="s">
        <v>1933</v>
      </c>
      <c r="I657" s="148"/>
      <c r="L657" s="33"/>
      <c r="M657" s="149"/>
      <c r="T657" s="54"/>
      <c r="AT657" s="18" t="s">
        <v>226</v>
      </c>
      <c r="AU657" s="18" t="s">
        <v>85</v>
      </c>
    </row>
    <row r="658" spans="2:65" s="1" customFormat="1" ht="11.25">
      <c r="B658" s="33"/>
      <c r="D658" s="150" t="s">
        <v>228</v>
      </c>
      <c r="F658" s="151" t="s">
        <v>1934</v>
      </c>
      <c r="I658" s="148"/>
      <c r="L658" s="33"/>
      <c r="M658" s="149"/>
      <c r="T658" s="54"/>
      <c r="AT658" s="18" t="s">
        <v>228</v>
      </c>
      <c r="AU658" s="18" t="s">
        <v>85</v>
      </c>
    </row>
    <row r="659" spans="2:65" s="1" customFormat="1" ht="19.5">
      <c r="B659" s="33"/>
      <c r="D659" s="146" t="s">
        <v>276</v>
      </c>
      <c r="F659" s="175" t="s">
        <v>1863</v>
      </c>
      <c r="I659" s="148"/>
      <c r="L659" s="33"/>
      <c r="M659" s="149"/>
      <c r="T659" s="54"/>
      <c r="AT659" s="18" t="s">
        <v>276</v>
      </c>
      <c r="AU659" s="18" t="s">
        <v>85</v>
      </c>
    </row>
    <row r="660" spans="2:65" s="13" customFormat="1" ht="11.25">
      <c r="B660" s="158"/>
      <c r="D660" s="146" t="s">
        <v>230</v>
      </c>
      <c r="E660" s="159" t="s">
        <v>19</v>
      </c>
      <c r="F660" s="160" t="s">
        <v>1935</v>
      </c>
      <c r="H660" s="161">
        <v>1</v>
      </c>
      <c r="I660" s="162"/>
      <c r="L660" s="158"/>
      <c r="M660" s="163"/>
      <c r="T660" s="164"/>
      <c r="AT660" s="159" t="s">
        <v>230</v>
      </c>
      <c r="AU660" s="159" t="s">
        <v>85</v>
      </c>
      <c r="AV660" s="13" t="s">
        <v>85</v>
      </c>
      <c r="AW660" s="13" t="s">
        <v>36</v>
      </c>
      <c r="AX660" s="13" t="s">
        <v>75</v>
      </c>
      <c r="AY660" s="159" t="s">
        <v>218</v>
      </c>
    </row>
    <row r="661" spans="2:65" s="13" customFormat="1" ht="11.25">
      <c r="B661" s="158"/>
      <c r="D661" s="146" t="s">
        <v>230</v>
      </c>
      <c r="E661" s="159" t="s">
        <v>19</v>
      </c>
      <c r="F661" s="160" t="s">
        <v>1936</v>
      </c>
      <c r="H661" s="161">
        <v>1</v>
      </c>
      <c r="I661" s="162"/>
      <c r="L661" s="158"/>
      <c r="M661" s="163"/>
      <c r="T661" s="164"/>
      <c r="AT661" s="159" t="s">
        <v>230</v>
      </c>
      <c r="AU661" s="159" t="s">
        <v>85</v>
      </c>
      <c r="AV661" s="13" t="s">
        <v>85</v>
      </c>
      <c r="AW661" s="13" t="s">
        <v>36</v>
      </c>
      <c r="AX661" s="13" t="s">
        <v>75</v>
      </c>
      <c r="AY661" s="159" t="s">
        <v>218</v>
      </c>
    </row>
    <row r="662" spans="2:65" s="13" customFormat="1" ht="11.25">
      <c r="B662" s="158"/>
      <c r="D662" s="146" t="s">
        <v>230</v>
      </c>
      <c r="E662" s="159" t="s">
        <v>19</v>
      </c>
      <c r="F662" s="160" t="s">
        <v>1937</v>
      </c>
      <c r="H662" s="161">
        <v>2</v>
      </c>
      <c r="I662" s="162"/>
      <c r="L662" s="158"/>
      <c r="M662" s="163"/>
      <c r="T662" s="164"/>
      <c r="AT662" s="159" t="s">
        <v>230</v>
      </c>
      <c r="AU662" s="159" t="s">
        <v>85</v>
      </c>
      <c r="AV662" s="13" t="s">
        <v>85</v>
      </c>
      <c r="AW662" s="13" t="s">
        <v>36</v>
      </c>
      <c r="AX662" s="13" t="s">
        <v>75</v>
      </c>
      <c r="AY662" s="159" t="s">
        <v>218</v>
      </c>
    </row>
    <row r="663" spans="2:65" s="14" customFormat="1" ht="11.25">
      <c r="B663" s="165"/>
      <c r="D663" s="146" t="s">
        <v>230</v>
      </c>
      <c r="E663" s="166" t="s">
        <v>19</v>
      </c>
      <c r="F663" s="167" t="s">
        <v>235</v>
      </c>
      <c r="H663" s="168">
        <v>4</v>
      </c>
      <c r="I663" s="169"/>
      <c r="L663" s="165"/>
      <c r="M663" s="170"/>
      <c r="T663" s="171"/>
      <c r="AT663" s="166" t="s">
        <v>230</v>
      </c>
      <c r="AU663" s="166" t="s">
        <v>85</v>
      </c>
      <c r="AV663" s="14" t="s">
        <v>224</v>
      </c>
      <c r="AW663" s="14" t="s">
        <v>36</v>
      </c>
      <c r="AX663" s="14" t="s">
        <v>83</v>
      </c>
      <c r="AY663" s="166" t="s">
        <v>218</v>
      </c>
    </row>
    <row r="664" spans="2:65" s="1" customFormat="1" ht="16.5" customHeight="1">
      <c r="B664" s="33"/>
      <c r="C664" s="186" t="s">
        <v>1938</v>
      </c>
      <c r="D664" s="186" t="s">
        <v>638</v>
      </c>
      <c r="E664" s="187" t="s">
        <v>1939</v>
      </c>
      <c r="F664" s="188" t="s">
        <v>1940</v>
      </c>
      <c r="G664" s="189" t="s">
        <v>157</v>
      </c>
      <c r="H664" s="190">
        <v>5</v>
      </c>
      <c r="I664" s="191"/>
      <c r="J664" s="192">
        <f>ROUND(I664*H664,2)</f>
        <v>0</v>
      </c>
      <c r="K664" s="188" t="s">
        <v>19</v>
      </c>
      <c r="L664" s="193"/>
      <c r="M664" s="194" t="s">
        <v>19</v>
      </c>
      <c r="N664" s="195" t="s">
        <v>46</v>
      </c>
      <c r="P664" s="142">
        <f>O664*H664</f>
        <v>0</v>
      </c>
      <c r="Q664" s="142">
        <v>9.3600000000000003E-3</v>
      </c>
      <c r="R664" s="142">
        <f>Q664*H664</f>
        <v>4.6800000000000001E-2</v>
      </c>
      <c r="S664" s="142">
        <v>0</v>
      </c>
      <c r="T664" s="143">
        <f>S664*H664</f>
        <v>0</v>
      </c>
      <c r="AR664" s="144" t="s">
        <v>510</v>
      </c>
      <c r="AT664" s="144" t="s">
        <v>638</v>
      </c>
      <c r="AU664" s="144" t="s">
        <v>85</v>
      </c>
      <c r="AY664" s="18" t="s">
        <v>218</v>
      </c>
      <c r="BE664" s="145">
        <f>IF(N664="základní",J664,0)</f>
        <v>0</v>
      </c>
      <c r="BF664" s="145">
        <f>IF(N664="snížená",J664,0)</f>
        <v>0</v>
      </c>
      <c r="BG664" s="145">
        <f>IF(N664="zákl. přenesená",J664,0)</f>
        <v>0</v>
      </c>
      <c r="BH664" s="145">
        <f>IF(N664="sníž. přenesená",J664,0)</f>
        <v>0</v>
      </c>
      <c r="BI664" s="145">
        <f>IF(N664="nulová",J664,0)</f>
        <v>0</v>
      </c>
      <c r="BJ664" s="18" t="s">
        <v>83</v>
      </c>
      <c r="BK664" s="145">
        <f>ROUND(I664*H664,2)</f>
        <v>0</v>
      </c>
      <c r="BL664" s="18" t="s">
        <v>375</v>
      </c>
      <c r="BM664" s="144" t="s">
        <v>1941</v>
      </c>
    </row>
    <row r="665" spans="2:65" s="1" customFormat="1" ht="11.25">
      <c r="B665" s="33"/>
      <c r="D665" s="146" t="s">
        <v>226</v>
      </c>
      <c r="F665" s="147" t="s">
        <v>1940</v>
      </c>
      <c r="I665" s="148"/>
      <c r="L665" s="33"/>
      <c r="M665" s="149"/>
      <c r="T665" s="54"/>
      <c r="AT665" s="18" t="s">
        <v>226</v>
      </c>
      <c r="AU665" s="18" t="s">
        <v>85</v>
      </c>
    </row>
    <row r="666" spans="2:65" s="13" customFormat="1" ht="11.25">
      <c r="B666" s="158"/>
      <c r="D666" s="146" t="s">
        <v>230</v>
      </c>
      <c r="E666" s="159" t="s">
        <v>19</v>
      </c>
      <c r="F666" s="160" t="s">
        <v>1942</v>
      </c>
      <c r="H666" s="161">
        <v>1</v>
      </c>
      <c r="I666" s="162"/>
      <c r="L666" s="158"/>
      <c r="M666" s="163"/>
      <c r="T666" s="164"/>
      <c r="AT666" s="159" t="s">
        <v>230</v>
      </c>
      <c r="AU666" s="159" t="s">
        <v>85</v>
      </c>
      <c r="AV666" s="13" t="s">
        <v>85</v>
      </c>
      <c r="AW666" s="13" t="s">
        <v>36</v>
      </c>
      <c r="AX666" s="13" t="s">
        <v>75</v>
      </c>
      <c r="AY666" s="159" t="s">
        <v>218</v>
      </c>
    </row>
    <row r="667" spans="2:65" s="13" customFormat="1" ht="11.25">
      <c r="B667" s="158"/>
      <c r="D667" s="146" t="s">
        <v>230</v>
      </c>
      <c r="E667" s="159" t="s">
        <v>19</v>
      </c>
      <c r="F667" s="160" t="s">
        <v>1943</v>
      </c>
      <c r="H667" s="161">
        <v>1</v>
      </c>
      <c r="I667" s="162"/>
      <c r="L667" s="158"/>
      <c r="M667" s="163"/>
      <c r="T667" s="164"/>
      <c r="AT667" s="159" t="s">
        <v>230</v>
      </c>
      <c r="AU667" s="159" t="s">
        <v>85</v>
      </c>
      <c r="AV667" s="13" t="s">
        <v>85</v>
      </c>
      <c r="AW667" s="13" t="s">
        <v>36</v>
      </c>
      <c r="AX667" s="13" t="s">
        <v>75</v>
      </c>
      <c r="AY667" s="159" t="s">
        <v>218</v>
      </c>
    </row>
    <row r="668" spans="2:65" s="13" customFormat="1" ht="11.25">
      <c r="B668" s="158"/>
      <c r="D668" s="146" t="s">
        <v>230</v>
      </c>
      <c r="E668" s="159" t="s">
        <v>19</v>
      </c>
      <c r="F668" s="160" t="s">
        <v>1944</v>
      </c>
      <c r="H668" s="161">
        <v>3</v>
      </c>
      <c r="I668" s="162"/>
      <c r="L668" s="158"/>
      <c r="M668" s="163"/>
      <c r="T668" s="164"/>
      <c r="AT668" s="159" t="s">
        <v>230</v>
      </c>
      <c r="AU668" s="159" t="s">
        <v>85</v>
      </c>
      <c r="AV668" s="13" t="s">
        <v>85</v>
      </c>
      <c r="AW668" s="13" t="s">
        <v>36</v>
      </c>
      <c r="AX668" s="13" t="s">
        <v>75</v>
      </c>
      <c r="AY668" s="159" t="s">
        <v>218</v>
      </c>
    </row>
    <row r="669" spans="2:65" s="14" customFormat="1" ht="11.25">
      <c r="B669" s="165"/>
      <c r="D669" s="146" t="s">
        <v>230</v>
      </c>
      <c r="E669" s="166" t="s">
        <v>19</v>
      </c>
      <c r="F669" s="167" t="s">
        <v>235</v>
      </c>
      <c r="H669" s="168">
        <v>5</v>
      </c>
      <c r="I669" s="169"/>
      <c r="L669" s="165"/>
      <c r="M669" s="170"/>
      <c r="T669" s="171"/>
      <c r="AT669" s="166" t="s">
        <v>230</v>
      </c>
      <c r="AU669" s="166" t="s">
        <v>85</v>
      </c>
      <c r="AV669" s="14" t="s">
        <v>224</v>
      </c>
      <c r="AW669" s="14" t="s">
        <v>36</v>
      </c>
      <c r="AX669" s="14" t="s">
        <v>83</v>
      </c>
      <c r="AY669" s="166" t="s">
        <v>218</v>
      </c>
    </row>
    <row r="670" spans="2:65" s="1" customFormat="1" ht="21.75" customHeight="1">
      <c r="B670" s="33"/>
      <c r="C670" s="133" t="s">
        <v>1945</v>
      </c>
      <c r="D670" s="133" t="s">
        <v>220</v>
      </c>
      <c r="E670" s="134" t="s">
        <v>1946</v>
      </c>
      <c r="F670" s="135" t="s">
        <v>1947</v>
      </c>
      <c r="G670" s="136" t="s">
        <v>532</v>
      </c>
      <c r="H670" s="137">
        <v>3</v>
      </c>
      <c r="I670" s="138"/>
      <c r="J670" s="139">
        <f>ROUND(I670*H670,2)</f>
        <v>0</v>
      </c>
      <c r="K670" s="135" t="s">
        <v>223</v>
      </c>
      <c r="L670" s="33"/>
      <c r="M670" s="140" t="s">
        <v>19</v>
      </c>
      <c r="N670" s="141" t="s">
        <v>46</v>
      </c>
      <c r="P670" s="142">
        <f>O670*H670</f>
        <v>0</v>
      </c>
      <c r="Q670" s="142">
        <v>0</v>
      </c>
      <c r="R670" s="142">
        <f>Q670*H670</f>
        <v>0</v>
      </c>
      <c r="S670" s="142">
        <v>0</v>
      </c>
      <c r="T670" s="143">
        <f>S670*H670</f>
        <v>0</v>
      </c>
      <c r="AR670" s="144" t="s">
        <v>375</v>
      </c>
      <c r="AT670" s="144" t="s">
        <v>220</v>
      </c>
      <c r="AU670" s="144" t="s">
        <v>85</v>
      </c>
      <c r="AY670" s="18" t="s">
        <v>218</v>
      </c>
      <c r="BE670" s="145">
        <f>IF(N670="základní",J670,0)</f>
        <v>0</v>
      </c>
      <c r="BF670" s="145">
        <f>IF(N670="snížená",J670,0)</f>
        <v>0</v>
      </c>
      <c r="BG670" s="145">
        <f>IF(N670="zákl. přenesená",J670,0)</f>
        <v>0</v>
      </c>
      <c r="BH670" s="145">
        <f>IF(N670="sníž. přenesená",J670,0)</f>
        <v>0</v>
      </c>
      <c r="BI670" s="145">
        <f>IF(N670="nulová",J670,0)</f>
        <v>0</v>
      </c>
      <c r="BJ670" s="18" t="s">
        <v>83</v>
      </c>
      <c r="BK670" s="145">
        <f>ROUND(I670*H670,2)</f>
        <v>0</v>
      </c>
      <c r="BL670" s="18" t="s">
        <v>375</v>
      </c>
      <c r="BM670" s="144" t="s">
        <v>1948</v>
      </c>
    </row>
    <row r="671" spans="2:65" s="1" customFormat="1" ht="11.25">
      <c r="B671" s="33"/>
      <c r="D671" s="146" t="s">
        <v>226</v>
      </c>
      <c r="F671" s="147" t="s">
        <v>1949</v>
      </c>
      <c r="I671" s="148"/>
      <c r="L671" s="33"/>
      <c r="M671" s="149"/>
      <c r="T671" s="54"/>
      <c r="AT671" s="18" t="s">
        <v>226</v>
      </c>
      <c r="AU671" s="18" t="s">
        <v>85</v>
      </c>
    </row>
    <row r="672" spans="2:65" s="1" customFormat="1" ht="11.25">
      <c r="B672" s="33"/>
      <c r="D672" s="150" t="s">
        <v>228</v>
      </c>
      <c r="F672" s="151" t="s">
        <v>1950</v>
      </c>
      <c r="I672" s="148"/>
      <c r="L672" s="33"/>
      <c r="M672" s="149"/>
      <c r="T672" s="54"/>
      <c r="AT672" s="18" t="s">
        <v>228</v>
      </c>
      <c r="AU672" s="18" t="s">
        <v>85</v>
      </c>
    </row>
    <row r="673" spans="2:65" s="1" customFormat="1" ht="19.5">
      <c r="B673" s="33"/>
      <c r="D673" s="146" t="s">
        <v>276</v>
      </c>
      <c r="F673" s="175" t="s">
        <v>1863</v>
      </c>
      <c r="I673" s="148"/>
      <c r="L673" s="33"/>
      <c r="M673" s="149"/>
      <c r="T673" s="54"/>
      <c r="AT673" s="18" t="s">
        <v>276</v>
      </c>
      <c r="AU673" s="18" t="s">
        <v>85</v>
      </c>
    </row>
    <row r="674" spans="2:65" s="13" customFormat="1" ht="11.25">
      <c r="B674" s="158"/>
      <c r="D674" s="146" t="s">
        <v>230</v>
      </c>
      <c r="E674" s="159" t="s">
        <v>19</v>
      </c>
      <c r="F674" s="160" t="s">
        <v>1951</v>
      </c>
      <c r="H674" s="161">
        <v>3</v>
      </c>
      <c r="I674" s="162"/>
      <c r="L674" s="158"/>
      <c r="M674" s="163"/>
      <c r="T674" s="164"/>
      <c r="AT674" s="159" t="s">
        <v>230</v>
      </c>
      <c r="AU674" s="159" t="s">
        <v>85</v>
      </c>
      <c r="AV674" s="13" t="s">
        <v>85</v>
      </c>
      <c r="AW674" s="13" t="s">
        <v>36</v>
      </c>
      <c r="AX674" s="13" t="s">
        <v>83</v>
      </c>
      <c r="AY674" s="159" t="s">
        <v>218</v>
      </c>
    </row>
    <row r="675" spans="2:65" s="1" customFormat="1" ht="16.5" customHeight="1">
      <c r="B675" s="33"/>
      <c r="C675" s="186" t="s">
        <v>1952</v>
      </c>
      <c r="D675" s="186" t="s">
        <v>638</v>
      </c>
      <c r="E675" s="187" t="s">
        <v>1953</v>
      </c>
      <c r="F675" s="188" t="s">
        <v>1954</v>
      </c>
      <c r="G675" s="189" t="s">
        <v>532</v>
      </c>
      <c r="H675" s="190">
        <v>3</v>
      </c>
      <c r="I675" s="191"/>
      <c r="J675" s="192">
        <f>ROUND(I675*H675,2)</f>
        <v>0</v>
      </c>
      <c r="K675" s="188" t="s">
        <v>223</v>
      </c>
      <c r="L675" s="193"/>
      <c r="M675" s="194" t="s">
        <v>19</v>
      </c>
      <c r="N675" s="195" t="s">
        <v>46</v>
      </c>
      <c r="P675" s="142">
        <f>O675*H675</f>
        <v>0</v>
      </c>
      <c r="Q675" s="142">
        <v>1.8E-3</v>
      </c>
      <c r="R675" s="142">
        <f>Q675*H675</f>
        <v>5.4000000000000003E-3</v>
      </c>
      <c r="S675" s="142">
        <v>0</v>
      </c>
      <c r="T675" s="143">
        <f>S675*H675</f>
        <v>0</v>
      </c>
      <c r="AR675" s="144" t="s">
        <v>510</v>
      </c>
      <c r="AT675" s="144" t="s">
        <v>638</v>
      </c>
      <c r="AU675" s="144" t="s">
        <v>85</v>
      </c>
      <c r="AY675" s="18" t="s">
        <v>218</v>
      </c>
      <c r="BE675" s="145">
        <f>IF(N675="základní",J675,0)</f>
        <v>0</v>
      </c>
      <c r="BF675" s="145">
        <f>IF(N675="snížená",J675,0)</f>
        <v>0</v>
      </c>
      <c r="BG675" s="145">
        <f>IF(N675="zákl. přenesená",J675,0)</f>
        <v>0</v>
      </c>
      <c r="BH675" s="145">
        <f>IF(N675="sníž. přenesená",J675,0)</f>
        <v>0</v>
      </c>
      <c r="BI675" s="145">
        <f>IF(N675="nulová",J675,0)</f>
        <v>0</v>
      </c>
      <c r="BJ675" s="18" t="s">
        <v>83</v>
      </c>
      <c r="BK675" s="145">
        <f>ROUND(I675*H675,2)</f>
        <v>0</v>
      </c>
      <c r="BL675" s="18" t="s">
        <v>375</v>
      </c>
      <c r="BM675" s="144" t="s">
        <v>1955</v>
      </c>
    </row>
    <row r="676" spans="2:65" s="1" customFormat="1" ht="11.25">
      <c r="B676" s="33"/>
      <c r="D676" s="146" t="s">
        <v>226</v>
      </c>
      <c r="F676" s="147" t="s">
        <v>1954</v>
      </c>
      <c r="I676" s="148"/>
      <c r="L676" s="33"/>
      <c r="M676" s="149"/>
      <c r="T676" s="54"/>
      <c r="AT676" s="18" t="s">
        <v>226</v>
      </c>
      <c r="AU676" s="18" t="s">
        <v>85</v>
      </c>
    </row>
    <row r="677" spans="2:65" s="13" customFormat="1" ht="11.25">
      <c r="B677" s="158"/>
      <c r="D677" s="146" t="s">
        <v>230</v>
      </c>
      <c r="E677" s="159" t="s">
        <v>19</v>
      </c>
      <c r="F677" s="160" t="s">
        <v>1951</v>
      </c>
      <c r="H677" s="161">
        <v>3</v>
      </c>
      <c r="I677" s="162"/>
      <c r="L677" s="158"/>
      <c r="M677" s="163"/>
      <c r="T677" s="164"/>
      <c r="AT677" s="159" t="s">
        <v>230</v>
      </c>
      <c r="AU677" s="159" t="s">
        <v>85</v>
      </c>
      <c r="AV677" s="13" t="s">
        <v>85</v>
      </c>
      <c r="AW677" s="13" t="s">
        <v>36</v>
      </c>
      <c r="AX677" s="13" t="s">
        <v>83</v>
      </c>
      <c r="AY677" s="159" t="s">
        <v>218</v>
      </c>
    </row>
    <row r="678" spans="2:65" s="1" customFormat="1" ht="16.5" customHeight="1">
      <c r="B678" s="33"/>
      <c r="C678" s="133" t="s">
        <v>1956</v>
      </c>
      <c r="D678" s="133" t="s">
        <v>220</v>
      </c>
      <c r="E678" s="134" t="s">
        <v>1957</v>
      </c>
      <c r="F678" s="135" t="s">
        <v>1958</v>
      </c>
      <c r="G678" s="136" t="s">
        <v>181</v>
      </c>
      <c r="H678" s="137">
        <v>0.40100000000000002</v>
      </c>
      <c r="I678" s="138"/>
      <c r="J678" s="139">
        <f>ROUND(I678*H678,2)</f>
        <v>0</v>
      </c>
      <c r="K678" s="135" t="s">
        <v>19</v>
      </c>
      <c r="L678" s="33"/>
      <c r="M678" s="140" t="s">
        <v>19</v>
      </c>
      <c r="N678" s="141" t="s">
        <v>46</v>
      </c>
      <c r="P678" s="142">
        <f>O678*H678</f>
        <v>0</v>
      </c>
      <c r="Q678" s="142">
        <v>0</v>
      </c>
      <c r="R678" s="142">
        <f>Q678*H678</f>
        <v>0</v>
      </c>
      <c r="S678" s="142">
        <v>0</v>
      </c>
      <c r="T678" s="143">
        <f>S678*H678</f>
        <v>0</v>
      </c>
      <c r="AR678" s="144" t="s">
        <v>375</v>
      </c>
      <c r="AT678" s="144" t="s">
        <v>220</v>
      </c>
      <c r="AU678" s="144" t="s">
        <v>85</v>
      </c>
      <c r="AY678" s="18" t="s">
        <v>218</v>
      </c>
      <c r="BE678" s="145">
        <f>IF(N678="základní",J678,0)</f>
        <v>0</v>
      </c>
      <c r="BF678" s="145">
        <f>IF(N678="snížená",J678,0)</f>
        <v>0</v>
      </c>
      <c r="BG678" s="145">
        <f>IF(N678="zákl. přenesená",J678,0)</f>
        <v>0</v>
      </c>
      <c r="BH678" s="145">
        <f>IF(N678="sníž. přenesená",J678,0)</f>
        <v>0</v>
      </c>
      <c r="BI678" s="145">
        <f>IF(N678="nulová",J678,0)</f>
        <v>0</v>
      </c>
      <c r="BJ678" s="18" t="s">
        <v>83</v>
      </c>
      <c r="BK678" s="145">
        <f>ROUND(I678*H678,2)</f>
        <v>0</v>
      </c>
      <c r="BL678" s="18" t="s">
        <v>375</v>
      </c>
      <c r="BM678" s="144" t="s">
        <v>1959</v>
      </c>
    </row>
    <row r="679" spans="2:65" s="1" customFormat="1" ht="19.5">
      <c r="B679" s="33"/>
      <c r="D679" s="146" t="s">
        <v>226</v>
      </c>
      <c r="F679" s="147" t="s">
        <v>1960</v>
      </c>
      <c r="I679" s="148"/>
      <c r="L679" s="33"/>
      <c r="M679" s="149"/>
      <c r="T679" s="54"/>
      <c r="AT679" s="18" t="s">
        <v>226</v>
      </c>
      <c r="AU679" s="18" t="s">
        <v>85</v>
      </c>
    </row>
    <row r="680" spans="2:65" s="11" customFormat="1" ht="22.9" customHeight="1">
      <c r="B680" s="121"/>
      <c r="D680" s="122" t="s">
        <v>74</v>
      </c>
      <c r="E680" s="131" t="s">
        <v>518</v>
      </c>
      <c r="F680" s="131" t="s">
        <v>519</v>
      </c>
      <c r="I680" s="124"/>
      <c r="J680" s="132">
        <f>BK680</f>
        <v>0</v>
      </c>
      <c r="L680" s="121"/>
      <c r="M680" s="126"/>
      <c r="P680" s="127">
        <f>SUM(P681:P927)</f>
        <v>0</v>
      </c>
      <c r="R680" s="127">
        <f>SUM(R681:R927)</f>
        <v>6.115834500000001</v>
      </c>
      <c r="T680" s="128">
        <f>SUM(T681:T927)</f>
        <v>0</v>
      </c>
      <c r="AR680" s="122" t="s">
        <v>85</v>
      </c>
      <c r="AT680" s="129" t="s">
        <v>74</v>
      </c>
      <c r="AU680" s="129" t="s">
        <v>83</v>
      </c>
      <c r="AY680" s="122" t="s">
        <v>218</v>
      </c>
      <c r="BK680" s="130">
        <f>SUM(BK681:BK927)</f>
        <v>0</v>
      </c>
    </row>
    <row r="681" spans="2:65" s="1" customFormat="1" ht="16.5" customHeight="1">
      <c r="B681" s="33"/>
      <c r="C681" s="133" t="s">
        <v>1961</v>
      </c>
      <c r="D681" s="133" t="s">
        <v>220</v>
      </c>
      <c r="E681" s="134" t="s">
        <v>1450</v>
      </c>
      <c r="F681" s="135" t="s">
        <v>1451</v>
      </c>
      <c r="G681" s="136" t="s">
        <v>157</v>
      </c>
      <c r="H681" s="137">
        <v>42.7</v>
      </c>
      <c r="I681" s="138"/>
      <c r="J681" s="139">
        <f>ROUND(I681*H681,2)</f>
        <v>0</v>
      </c>
      <c r="K681" s="135" t="s">
        <v>223</v>
      </c>
      <c r="L681" s="33"/>
      <c r="M681" s="140" t="s">
        <v>19</v>
      </c>
      <c r="N681" s="141" t="s">
        <v>46</v>
      </c>
      <c r="P681" s="142">
        <f>O681*H681</f>
        <v>0</v>
      </c>
      <c r="Q681" s="142">
        <v>6.0000000000000002E-5</v>
      </c>
      <c r="R681" s="142">
        <f>Q681*H681</f>
        <v>2.562E-3</v>
      </c>
      <c r="S681" s="142">
        <v>0</v>
      </c>
      <c r="T681" s="143">
        <f>S681*H681</f>
        <v>0</v>
      </c>
      <c r="AR681" s="144" t="s">
        <v>224</v>
      </c>
      <c r="AT681" s="144" t="s">
        <v>220</v>
      </c>
      <c r="AU681" s="144" t="s">
        <v>85</v>
      </c>
      <c r="AY681" s="18" t="s">
        <v>218</v>
      </c>
      <c r="BE681" s="145">
        <f>IF(N681="základní",J681,0)</f>
        <v>0</v>
      </c>
      <c r="BF681" s="145">
        <f>IF(N681="snížená",J681,0)</f>
        <v>0</v>
      </c>
      <c r="BG681" s="145">
        <f>IF(N681="zákl. přenesená",J681,0)</f>
        <v>0</v>
      </c>
      <c r="BH681" s="145">
        <f>IF(N681="sníž. přenesená",J681,0)</f>
        <v>0</v>
      </c>
      <c r="BI681" s="145">
        <f>IF(N681="nulová",J681,0)</f>
        <v>0</v>
      </c>
      <c r="BJ681" s="18" t="s">
        <v>83</v>
      </c>
      <c r="BK681" s="145">
        <f>ROUND(I681*H681,2)</f>
        <v>0</v>
      </c>
      <c r="BL681" s="18" t="s">
        <v>224</v>
      </c>
      <c r="BM681" s="144" t="s">
        <v>1962</v>
      </c>
    </row>
    <row r="682" spans="2:65" s="1" customFormat="1" ht="11.25">
      <c r="B682" s="33"/>
      <c r="D682" s="146" t="s">
        <v>226</v>
      </c>
      <c r="F682" s="147" t="s">
        <v>1453</v>
      </c>
      <c r="I682" s="148"/>
      <c r="L682" s="33"/>
      <c r="M682" s="149"/>
      <c r="T682" s="54"/>
      <c r="AT682" s="18" t="s">
        <v>226</v>
      </c>
      <c r="AU682" s="18" t="s">
        <v>85</v>
      </c>
    </row>
    <row r="683" spans="2:65" s="1" customFormat="1" ht="11.25">
      <c r="B683" s="33"/>
      <c r="D683" s="150" t="s">
        <v>228</v>
      </c>
      <c r="F683" s="151" t="s">
        <v>1454</v>
      </c>
      <c r="I683" s="148"/>
      <c r="L683" s="33"/>
      <c r="M683" s="149"/>
      <c r="T683" s="54"/>
      <c r="AT683" s="18" t="s">
        <v>228</v>
      </c>
      <c r="AU683" s="18" t="s">
        <v>85</v>
      </c>
    </row>
    <row r="684" spans="2:65" s="13" customFormat="1" ht="11.25">
      <c r="B684" s="158"/>
      <c r="D684" s="146" t="s">
        <v>230</v>
      </c>
      <c r="E684" s="159" t="s">
        <v>19</v>
      </c>
      <c r="F684" s="160" t="s">
        <v>1963</v>
      </c>
      <c r="H684" s="161">
        <v>3.6</v>
      </c>
      <c r="I684" s="162"/>
      <c r="L684" s="158"/>
      <c r="M684" s="163"/>
      <c r="T684" s="164"/>
      <c r="AT684" s="159" t="s">
        <v>230</v>
      </c>
      <c r="AU684" s="159" t="s">
        <v>85</v>
      </c>
      <c r="AV684" s="13" t="s">
        <v>85</v>
      </c>
      <c r="AW684" s="13" t="s">
        <v>36</v>
      </c>
      <c r="AX684" s="13" t="s">
        <v>75</v>
      </c>
      <c r="AY684" s="159" t="s">
        <v>218</v>
      </c>
    </row>
    <row r="685" spans="2:65" s="13" customFormat="1" ht="11.25">
      <c r="B685" s="158"/>
      <c r="D685" s="146" t="s">
        <v>230</v>
      </c>
      <c r="E685" s="159" t="s">
        <v>19</v>
      </c>
      <c r="F685" s="160" t="s">
        <v>1964</v>
      </c>
      <c r="H685" s="161">
        <v>1.75</v>
      </c>
      <c r="I685" s="162"/>
      <c r="L685" s="158"/>
      <c r="M685" s="163"/>
      <c r="T685" s="164"/>
      <c r="AT685" s="159" t="s">
        <v>230</v>
      </c>
      <c r="AU685" s="159" t="s">
        <v>85</v>
      </c>
      <c r="AV685" s="13" t="s">
        <v>85</v>
      </c>
      <c r="AW685" s="13" t="s">
        <v>36</v>
      </c>
      <c r="AX685" s="13" t="s">
        <v>75</v>
      </c>
      <c r="AY685" s="159" t="s">
        <v>218</v>
      </c>
    </row>
    <row r="686" spans="2:65" s="13" customFormat="1" ht="11.25">
      <c r="B686" s="158"/>
      <c r="D686" s="146" t="s">
        <v>230</v>
      </c>
      <c r="E686" s="159" t="s">
        <v>19</v>
      </c>
      <c r="F686" s="160" t="s">
        <v>1965</v>
      </c>
      <c r="H686" s="161">
        <v>2.5</v>
      </c>
      <c r="I686" s="162"/>
      <c r="L686" s="158"/>
      <c r="M686" s="163"/>
      <c r="T686" s="164"/>
      <c r="AT686" s="159" t="s">
        <v>230</v>
      </c>
      <c r="AU686" s="159" t="s">
        <v>85</v>
      </c>
      <c r="AV686" s="13" t="s">
        <v>85</v>
      </c>
      <c r="AW686" s="13" t="s">
        <v>36</v>
      </c>
      <c r="AX686" s="13" t="s">
        <v>75</v>
      </c>
      <c r="AY686" s="159" t="s">
        <v>218</v>
      </c>
    </row>
    <row r="687" spans="2:65" s="13" customFormat="1" ht="11.25">
      <c r="B687" s="158"/>
      <c r="D687" s="146" t="s">
        <v>230</v>
      </c>
      <c r="E687" s="159" t="s">
        <v>19</v>
      </c>
      <c r="F687" s="160" t="s">
        <v>1966</v>
      </c>
      <c r="H687" s="161">
        <v>0.85</v>
      </c>
      <c r="I687" s="162"/>
      <c r="L687" s="158"/>
      <c r="M687" s="163"/>
      <c r="T687" s="164"/>
      <c r="AT687" s="159" t="s">
        <v>230</v>
      </c>
      <c r="AU687" s="159" t="s">
        <v>85</v>
      </c>
      <c r="AV687" s="13" t="s">
        <v>85</v>
      </c>
      <c r="AW687" s="13" t="s">
        <v>36</v>
      </c>
      <c r="AX687" s="13" t="s">
        <v>75</v>
      </c>
      <c r="AY687" s="159" t="s">
        <v>218</v>
      </c>
    </row>
    <row r="688" spans="2:65" s="13" customFormat="1" ht="11.25">
      <c r="B688" s="158"/>
      <c r="D688" s="146" t="s">
        <v>230</v>
      </c>
      <c r="E688" s="159" t="s">
        <v>19</v>
      </c>
      <c r="F688" s="160" t="s">
        <v>1967</v>
      </c>
      <c r="H688" s="161">
        <v>17</v>
      </c>
      <c r="I688" s="162"/>
      <c r="L688" s="158"/>
      <c r="M688" s="163"/>
      <c r="T688" s="164"/>
      <c r="AT688" s="159" t="s">
        <v>230</v>
      </c>
      <c r="AU688" s="159" t="s">
        <v>85</v>
      </c>
      <c r="AV688" s="13" t="s">
        <v>85</v>
      </c>
      <c r="AW688" s="13" t="s">
        <v>36</v>
      </c>
      <c r="AX688" s="13" t="s">
        <v>75</v>
      </c>
      <c r="AY688" s="159" t="s">
        <v>218</v>
      </c>
    </row>
    <row r="689" spans="2:65" s="13" customFormat="1" ht="11.25">
      <c r="B689" s="158"/>
      <c r="D689" s="146" t="s">
        <v>230</v>
      </c>
      <c r="E689" s="159" t="s">
        <v>19</v>
      </c>
      <c r="F689" s="160" t="s">
        <v>1968</v>
      </c>
      <c r="H689" s="161">
        <v>9.5</v>
      </c>
      <c r="I689" s="162"/>
      <c r="L689" s="158"/>
      <c r="M689" s="163"/>
      <c r="T689" s="164"/>
      <c r="AT689" s="159" t="s">
        <v>230</v>
      </c>
      <c r="AU689" s="159" t="s">
        <v>85</v>
      </c>
      <c r="AV689" s="13" t="s">
        <v>85</v>
      </c>
      <c r="AW689" s="13" t="s">
        <v>36</v>
      </c>
      <c r="AX689" s="13" t="s">
        <v>75</v>
      </c>
      <c r="AY689" s="159" t="s">
        <v>218</v>
      </c>
    </row>
    <row r="690" spans="2:65" s="13" customFormat="1" ht="11.25">
      <c r="B690" s="158"/>
      <c r="D690" s="146" t="s">
        <v>230</v>
      </c>
      <c r="E690" s="159" t="s">
        <v>19</v>
      </c>
      <c r="F690" s="160" t="s">
        <v>1969</v>
      </c>
      <c r="H690" s="161">
        <v>4.5</v>
      </c>
      <c r="I690" s="162"/>
      <c r="L690" s="158"/>
      <c r="M690" s="163"/>
      <c r="T690" s="164"/>
      <c r="AT690" s="159" t="s">
        <v>230</v>
      </c>
      <c r="AU690" s="159" t="s">
        <v>85</v>
      </c>
      <c r="AV690" s="13" t="s">
        <v>85</v>
      </c>
      <c r="AW690" s="13" t="s">
        <v>36</v>
      </c>
      <c r="AX690" s="13" t="s">
        <v>75</v>
      </c>
      <c r="AY690" s="159" t="s">
        <v>218</v>
      </c>
    </row>
    <row r="691" spans="2:65" s="13" customFormat="1" ht="11.25">
      <c r="B691" s="158"/>
      <c r="D691" s="146" t="s">
        <v>230</v>
      </c>
      <c r="E691" s="159" t="s">
        <v>19</v>
      </c>
      <c r="F691" s="160" t="s">
        <v>1970</v>
      </c>
      <c r="H691" s="161">
        <v>3</v>
      </c>
      <c r="I691" s="162"/>
      <c r="L691" s="158"/>
      <c r="M691" s="163"/>
      <c r="T691" s="164"/>
      <c r="AT691" s="159" t="s">
        <v>230</v>
      </c>
      <c r="AU691" s="159" t="s">
        <v>85</v>
      </c>
      <c r="AV691" s="13" t="s">
        <v>85</v>
      </c>
      <c r="AW691" s="13" t="s">
        <v>36</v>
      </c>
      <c r="AX691" s="13" t="s">
        <v>75</v>
      </c>
      <c r="AY691" s="159" t="s">
        <v>218</v>
      </c>
    </row>
    <row r="692" spans="2:65" s="14" customFormat="1" ht="11.25">
      <c r="B692" s="165"/>
      <c r="D692" s="146" t="s">
        <v>230</v>
      </c>
      <c r="E692" s="166" t="s">
        <v>19</v>
      </c>
      <c r="F692" s="167" t="s">
        <v>235</v>
      </c>
      <c r="H692" s="168">
        <v>42.7</v>
      </c>
      <c r="I692" s="169"/>
      <c r="L692" s="165"/>
      <c r="M692" s="170"/>
      <c r="T692" s="171"/>
      <c r="AT692" s="166" t="s">
        <v>230</v>
      </c>
      <c r="AU692" s="166" t="s">
        <v>85</v>
      </c>
      <c r="AV692" s="14" t="s">
        <v>224</v>
      </c>
      <c r="AW692" s="14" t="s">
        <v>36</v>
      </c>
      <c r="AX692" s="14" t="s">
        <v>83</v>
      </c>
      <c r="AY692" s="166" t="s">
        <v>218</v>
      </c>
    </row>
    <row r="693" spans="2:65" s="1" customFormat="1" ht="16.5" customHeight="1">
      <c r="B693" s="33"/>
      <c r="C693" s="186" t="s">
        <v>1971</v>
      </c>
      <c r="D693" s="186" t="s">
        <v>638</v>
      </c>
      <c r="E693" s="187" t="s">
        <v>1462</v>
      </c>
      <c r="F693" s="188" t="s">
        <v>1972</v>
      </c>
      <c r="G693" s="189" t="s">
        <v>161</v>
      </c>
      <c r="H693" s="190">
        <v>48.5</v>
      </c>
      <c r="I693" s="191"/>
      <c r="J693" s="192">
        <f>ROUND(I693*H693,2)</f>
        <v>0</v>
      </c>
      <c r="K693" s="188" t="s">
        <v>19</v>
      </c>
      <c r="L693" s="193"/>
      <c r="M693" s="194" t="s">
        <v>19</v>
      </c>
      <c r="N693" s="195" t="s">
        <v>46</v>
      </c>
      <c r="P693" s="142">
        <f>O693*H693</f>
        <v>0</v>
      </c>
      <c r="Q693" s="142">
        <v>1E-3</v>
      </c>
      <c r="R693" s="142">
        <f>Q693*H693</f>
        <v>4.8500000000000001E-2</v>
      </c>
      <c r="S693" s="142">
        <v>0</v>
      </c>
      <c r="T693" s="143">
        <f>S693*H693</f>
        <v>0</v>
      </c>
      <c r="AR693" s="144" t="s">
        <v>510</v>
      </c>
      <c r="AT693" s="144" t="s">
        <v>638</v>
      </c>
      <c r="AU693" s="144" t="s">
        <v>85</v>
      </c>
      <c r="AY693" s="18" t="s">
        <v>218</v>
      </c>
      <c r="BE693" s="145">
        <f>IF(N693="základní",J693,0)</f>
        <v>0</v>
      </c>
      <c r="BF693" s="145">
        <f>IF(N693="snížená",J693,0)</f>
        <v>0</v>
      </c>
      <c r="BG693" s="145">
        <f>IF(N693="zákl. přenesená",J693,0)</f>
        <v>0</v>
      </c>
      <c r="BH693" s="145">
        <f>IF(N693="sníž. přenesená",J693,0)</f>
        <v>0</v>
      </c>
      <c r="BI693" s="145">
        <f>IF(N693="nulová",J693,0)</f>
        <v>0</v>
      </c>
      <c r="BJ693" s="18" t="s">
        <v>83</v>
      </c>
      <c r="BK693" s="145">
        <f>ROUND(I693*H693,2)</f>
        <v>0</v>
      </c>
      <c r="BL693" s="18" t="s">
        <v>375</v>
      </c>
      <c r="BM693" s="144" t="s">
        <v>1973</v>
      </c>
    </row>
    <row r="694" spans="2:65" s="1" customFormat="1" ht="11.25">
      <c r="B694" s="33"/>
      <c r="D694" s="146" t="s">
        <v>226</v>
      </c>
      <c r="F694" s="147" t="s">
        <v>1972</v>
      </c>
      <c r="I694" s="148"/>
      <c r="L694" s="33"/>
      <c r="M694" s="149"/>
      <c r="T694" s="54"/>
      <c r="AT694" s="18" t="s">
        <v>226</v>
      </c>
      <c r="AU694" s="18" t="s">
        <v>85</v>
      </c>
    </row>
    <row r="695" spans="2:65" s="12" customFormat="1" ht="11.25">
      <c r="B695" s="152"/>
      <c r="D695" s="146" t="s">
        <v>230</v>
      </c>
      <c r="E695" s="153" t="s">
        <v>19</v>
      </c>
      <c r="F695" s="154" t="s">
        <v>1455</v>
      </c>
      <c r="H695" s="153" t="s">
        <v>19</v>
      </c>
      <c r="I695" s="155"/>
      <c r="L695" s="152"/>
      <c r="M695" s="156"/>
      <c r="T695" s="157"/>
      <c r="AT695" s="153" t="s">
        <v>230</v>
      </c>
      <c r="AU695" s="153" t="s">
        <v>85</v>
      </c>
      <c r="AV695" s="12" t="s">
        <v>83</v>
      </c>
      <c r="AW695" s="12" t="s">
        <v>36</v>
      </c>
      <c r="AX695" s="12" t="s">
        <v>75</v>
      </c>
      <c r="AY695" s="153" t="s">
        <v>218</v>
      </c>
    </row>
    <row r="696" spans="2:65" s="13" customFormat="1" ht="11.25">
      <c r="B696" s="158"/>
      <c r="D696" s="146" t="s">
        <v>230</v>
      </c>
      <c r="E696" s="159" t="s">
        <v>19</v>
      </c>
      <c r="F696" s="160" t="s">
        <v>1974</v>
      </c>
      <c r="H696" s="161">
        <v>48.5</v>
      </c>
      <c r="I696" s="162"/>
      <c r="L696" s="158"/>
      <c r="M696" s="163"/>
      <c r="T696" s="164"/>
      <c r="AT696" s="159" t="s">
        <v>230</v>
      </c>
      <c r="AU696" s="159" t="s">
        <v>85</v>
      </c>
      <c r="AV696" s="13" t="s">
        <v>85</v>
      </c>
      <c r="AW696" s="13" t="s">
        <v>36</v>
      </c>
      <c r="AX696" s="13" t="s">
        <v>83</v>
      </c>
      <c r="AY696" s="159" t="s">
        <v>218</v>
      </c>
    </row>
    <row r="697" spans="2:65" s="1" customFormat="1" ht="16.5" customHeight="1">
      <c r="B697" s="33"/>
      <c r="C697" s="186" t="s">
        <v>1975</v>
      </c>
      <c r="D697" s="186" t="s">
        <v>638</v>
      </c>
      <c r="E697" s="187" t="s">
        <v>1468</v>
      </c>
      <c r="F697" s="188" t="s">
        <v>1976</v>
      </c>
      <c r="G697" s="189" t="s">
        <v>161</v>
      </c>
      <c r="H697" s="190">
        <v>32.4</v>
      </c>
      <c r="I697" s="191"/>
      <c r="J697" s="192">
        <f>ROUND(I697*H697,2)</f>
        <v>0</v>
      </c>
      <c r="K697" s="188" t="s">
        <v>19</v>
      </c>
      <c r="L697" s="193"/>
      <c r="M697" s="194" t="s">
        <v>19</v>
      </c>
      <c r="N697" s="195" t="s">
        <v>46</v>
      </c>
      <c r="P697" s="142">
        <f>O697*H697</f>
        <v>0</v>
      </c>
      <c r="Q697" s="142">
        <v>1E-3</v>
      </c>
      <c r="R697" s="142">
        <f>Q697*H697</f>
        <v>3.2399999999999998E-2</v>
      </c>
      <c r="S697" s="142">
        <v>0</v>
      </c>
      <c r="T697" s="143">
        <f>S697*H697</f>
        <v>0</v>
      </c>
      <c r="AR697" s="144" t="s">
        <v>510</v>
      </c>
      <c r="AT697" s="144" t="s">
        <v>638</v>
      </c>
      <c r="AU697" s="144" t="s">
        <v>85</v>
      </c>
      <c r="AY697" s="18" t="s">
        <v>218</v>
      </c>
      <c r="BE697" s="145">
        <f>IF(N697="základní",J697,0)</f>
        <v>0</v>
      </c>
      <c r="BF697" s="145">
        <f>IF(N697="snížená",J697,0)</f>
        <v>0</v>
      </c>
      <c r="BG697" s="145">
        <f>IF(N697="zákl. přenesená",J697,0)</f>
        <v>0</v>
      </c>
      <c r="BH697" s="145">
        <f>IF(N697="sníž. přenesená",J697,0)</f>
        <v>0</v>
      </c>
      <c r="BI697" s="145">
        <f>IF(N697="nulová",J697,0)</f>
        <v>0</v>
      </c>
      <c r="BJ697" s="18" t="s">
        <v>83</v>
      </c>
      <c r="BK697" s="145">
        <f>ROUND(I697*H697,2)</f>
        <v>0</v>
      </c>
      <c r="BL697" s="18" t="s">
        <v>375</v>
      </c>
      <c r="BM697" s="144" t="s">
        <v>1977</v>
      </c>
    </row>
    <row r="698" spans="2:65" s="1" customFormat="1" ht="11.25">
      <c r="B698" s="33"/>
      <c r="D698" s="146" t="s">
        <v>226</v>
      </c>
      <c r="F698" s="147" t="s">
        <v>1976</v>
      </c>
      <c r="I698" s="148"/>
      <c r="L698" s="33"/>
      <c r="M698" s="149"/>
      <c r="T698" s="54"/>
      <c r="AT698" s="18" t="s">
        <v>226</v>
      </c>
      <c r="AU698" s="18" t="s">
        <v>85</v>
      </c>
    </row>
    <row r="699" spans="2:65" s="12" customFormat="1" ht="11.25">
      <c r="B699" s="152"/>
      <c r="D699" s="146" t="s">
        <v>230</v>
      </c>
      <c r="E699" s="153" t="s">
        <v>19</v>
      </c>
      <c r="F699" s="154" t="s">
        <v>1455</v>
      </c>
      <c r="H699" s="153" t="s">
        <v>19</v>
      </c>
      <c r="I699" s="155"/>
      <c r="L699" s="152"/>
      <c r="M699" s="156"/>
      <c r="T699" s="157"/>
      <c r="AT699" s="153" t="s">
        <v>230</v>
      </c>
      <c r="AU699" s="153" t="s">
        <v>85</v>
      </c>
      <c r="AV699" s="12" t="s">
        <v>83</v>
      </c>
      <c r="AW699" s="12" t="s">
        <v>36</v>
      </c>
      <c r="AX699" s="12" t="s">
        <v>75</v>
      </c>
      <c r="AY699" s="153" t="s">
        <v>218</v>
      </c>
    </row>
    <row r="700" spans="2:65" s="13" customFormat="1" ht="11.25">
      <c r="B700" s="158"/>
      <c r="D700" s="146" t="s">
        <v>230</v>
      </c>
      <c r="E700" s="159" t="s">
        <v>19</v>
      </c>
      <c r="F700" s="160" t="s">
        <v>1978</v>
      </c>
      <c r="H700" s="161">
        <v>32.4</v>
      </c>
      <c r="I700" s="162"/>
      <c r="L700" s="158"/>
      <c r="M700" s="163"/>
      <c r="T700" s="164"/>
      <c r="AT700" s="159" t="s">
        <v>230</v>
      </c>
      <c r="AU700" s="159" t="s">
        <v>85</v>
      </c>
      <c r="AV700" s="13" t="s">
        <v>85</v>
      </c>
      <c r="AW700" s="13" t="s">
        <v>36</v>
      </c>
      <c r="AX700" s="13" t="s">
        <v>83</v>
      </c>
      <c r="AY700" s="159" t="s">
        <v>218</v>
      </c>
    </row>
    <row r="701" spans="2:65" s="1" customFormat="1" ht="16.5" customHeight="1">
      <c r="B701" s="33"/>
      <c r="C701" s="186" t="s">
        <v>1979</v>
      </c>
      <c r="D701" s="186" t="s">
        <v>638</v>
      </c>
      <c r="E701" s="187" t="s">
        <v>1980</v>
      </c>
      <c r="F701" s="188" t="s">
        <v>1981</v>
      </c>
      <c r="G701" s="189" t="s">
        <v>161</v>
      </c>
      <c r="H701" s="190">
        <v>45.5</v>
      </c>
      <c r="I701" s="191"/>
      <c r="J701" s="192">
        <f>ROUND(I701*H701,2)</f>
        <v>0</v>
      </c>
      <c r="K701" s="188" t="s">
        <v>19</v>
      </c>
      <c r="L701" s="193"/>
      <c r="M701" s="194" t="s">
        <v>19</v>
      </c>
      <c r="N701" s="195" t="s">
        <v>46</v>
      </c>
      <c r="P701" s="142">
        <f>O701*H701</f>
        <v>0</v>
      </c>
      <c r="Q701" s="142">
        <v>1E-3</v>
      </c>
      <c r="R701" s="142">
        <f>Q701*H701</f>
        <v>4.5499999999999999E-2</v>
      </c>
      <c r="S701" s="142">
        <v>0</v>
      </c>
      <c r="T701" s="143">
        <f>S701*H701</f>
        <v>0</v>
      </c>
      <c r="AR701" s="144" t="s">
        <v>510</v>
      </c>
      <c r="AT701" s="144" t="s">
        <v>638</v>
      </c>
      <c r="AU701" s="144" t="s">
        <v>85</v>
      </c>
      <c r="AY701" s="18" t="s">
        <v>218</v>
      </c>
      <c r="BE701" s="145">
        <f>IF(N701="základní",J701,0)</f>
        <v>0</v>
      </c>
      <c r="BF701" s="145">
        <f>IF(N701="snížená",J701,0)</f>
        <v>0</v>
      </c>
      <c r="BG701" s="145">
        <f>IF(N701="zákl. přenesená",J701,0)</f>
        <v>0</v>
      </c>
      <c r="BH701" s="145">
        <f>IF(N701="sníž. přenesená",J701,0)</f>
        <v>0</v>
      </c>
      <c r="BI701" s="145">
        <f>IF(N701="nulová",J701,0)</f>
        <v>0</v>
      </c>
      <c r="BJ701" s="18" t="s">
        <v>83</v>
      </c>
      <c r="BK701" s="145">
        <f>ROUND(I701*H701,2)</f>
        <v>0</v>
      </c>
      <c r="BL701" s="18" t="s">
        <v>375</v>
      </c>
      <c r="BM701" s="144" t="s">
        <v>1982</v>
      </c>
    </row>
    <row r="702" spans="2:65" s="1" customFormat="1" ht="11.25">
      <c r="B702" s="33"/>
      <c r="D702" s="146" t="s">
        <v>226</v>
      </c>
      <c r="F702" s="147" t="s">
        <v>1981</v>
      </c>
      <c r="I702" s="148"/>
      <c r="L702" s="33"/>
      <c r="M702" s="149"/>
      <c r="T702" s="54"/>
      <c r="AT702" s="18" t="s">
        <v>226</v>
      </c>
      <c r="AU702" s="18" t="s">
        <v>85</v>
      </c>
    </row>
    <row r="703" spans="2:65" s="12" customFormat="1" ht="11.25">
      <c r="B703" s="152"/>
      <c r="D703" s="146" t="s">
        <v>230</v>
      </c>
      <c r="E703" s="153" t="s">
        <v>19</v>
      </c>
      <c r="F703" s="154" t="s">
        <v>1455</v>
      </c>
      <c r="H703" s="153" t="s">
        <v>19</v>
      </c>
      <c r="I703" s="155"/>
      <c r="L703" s="152"/>
      <c r="M703" s="156"/>
      <c r="T703" s="157"/>
      <c r="AT703" s="153" t="s">
        <v>230</v>
      </c>
      <c r="AU703" s="153" t="s">
        <v>85</v>
      </c>
      <c r="AV703" s="12" t="s">
        <v>83</v>
      </c>
      <c r="AW703" s="12" t="s">
        <v>36</v>
      </c>
      <c r="AX703" s="12" t="s">
        <v>75</v>
      </c>
      <c r="AY703" s="153" t="s">
        <v>218</v>
      </c>
    </row>
    <row r="704" spans="2:65" s="13" customFormat="1" ht="11.25">
      <c r="B704" s="158"/>
      <c r="D704" s="146" t="s">
        <v>230</v>
      </c>
      <c r="E704" s="159" t="s">
        <v>19</v>
      </c>
      <c r="F704" s="160" t="s">
        <v>1983</v>
      </c>
      <c r="H704" s="161">
        <v>45.5</v>
      </c>
      <c r="I704" s="162"/>
      <c r="L704" s="158"/>
      <c r="M704" s="163"/>
      <c r="T704" s="164"/>
      <c r="AT704" s="159" t="s">
        <v>230</v>
      </c>
      <c r="AU704" s="159" t="s">
        <v>85</v>
      </c>
      <c r="AV704" s="13" t="s">
        <v>85</v>
      </c>
      <c r="AW704" s="13" t="s">
        <v>36</v>
      </c>
      <c r="AX704" s="13" t="s">
        <v>83</v>
      </c>
      <c r="AY704" s="159" t="s">
        <v>218</v>
      </c>
    </row>
    <row r="705" spans="2:65" s="1" customFormat="1" ht="16.5" customHeight="1">
      <c r="B705" s="33"/>
      <c r="C705" s="186" t="s">
        <v>1984</v>
      </c>
      <c r="D705" s="186" t="s">
        <v>638</v>
      </c>
      <c r="E705" s="187" t="s">
        <v>1985</v>
      </c>
      <c r="F705" s="188" t="s">
        <v>1986</v>
      </c>
      <c r="G705" s="189" t="s">
        <v>161</v>
      </c>
      <c r="H705" s="190">
        <v>21.6</v>
      </c>
      <c r="I705" s="191"/>
      <c r="J705" s="192">
        <f>ROUND(I705*H705,2)</f>
        <v>0</v>
      </c>
      <c r="K705" s="188" t="s">
        <v>19</v>
      </c>
      <c r="L705" s="193"/>
      <c r="M705" s="194" t="s">
        <v>19</v>
      </c>
      <c r="N705" s="195" t="s">
        <v>46</v>
      </c>
      <c r="P705" s="142">
        <f>O705*H705</f>
        <v>0</v>
      </c>
      <c r="Q705" s="142">
        <v>1E-3</v>
      </c>
      <c r="R705" s="142">
        <f>Q705*H705</f>
        <v>2.1600000000000001E-2</v>
      </c>
      <c r="S705" s="142">
        <v>0</v>
      </c>
      <c r="T705" s="143">
        <f>S705*H705</f>
        <v>0</v>
      </c>
      <c r="AR705" s="144" t="s">
        <v>510</v>
      </c>
      <c r="AT705" s="144" t="s">
        <v>638</v>
      </c>
      <c r="AU705" s="144" t="s">
        <v>85</v>
      </c>
      <c r="AY705" s="18" t="s">
        <v>218</v>
      </c>
      <c r="BE705" s="145">
        <f>IF(N705="základní",J705,0)</f>
        <v>0</v>
      </c>
      <c r="BF705" s="145">
        <f>IF(N705="snížená",J705,0)</f>
        <v>0</v>
      </c>
      <c r="BG705" s="145">
        <f>IF(N705="zákl. přenesená",J705,0)</f>
        <v>0</v>
      </c>
      <c r="BH705" s="145">
        <f>IF(N705="sníž. přenesená",J705,0)</f>
        <v>0</v>
      </c>
      <c r="BI705" s="145">
        <f>IF(N705="nulová",J705,0)</f>
        <v>0</v>
      </c>
      <c r="BJ705" s="18" t="s">
        <v>83</v>
      </c>
      <c r="BK705" s="145">
        <f>ROUND(I705*H705,2)</f>
        <v>0</v>
      </c>
      <c r="BL705" s="18" t="s">
        <v>375</v>
      </c>
      <c r="BM705" s="144" t="s">
        <v>1987</v>
      </c>
    </row>
    <row r="706" spans="2:65" s="1" customFormat="1" ht="11.25">
      <c r="B706" s="33"/>
      <c r="D706" s="146" t="s">
        <v>226</v>
      </c>
      <c r="F706" s="147" t="s">
        <v>1986</v>
      </c>
      <c r="I706" s="148"/>
      <c r="L706" s="33"/>
      <c r="M706" s="149"/>
      <c r="T706" s="54"/>
      <c r="AT706" s="18" t="s">
        <v>226</v>
      </c>
      <c r="AU706" s="18" t="s">
        <v>85</v>
      </c>
    </row>
    <row r="707" spans="2:65" s="12" customFormat="1" ht="11.25">
      <c r="B707" s="152"/>
      <c r="D707" s="146" t="s">
        <v>230</v>
      </c>
      <c r="E707" s="153" t="s">
        <v>19</v>
      </c>
      <c r="F707" s="154" t="s">
        <v>1455</v>
      </c>
      <c r="H707" s="153" t="s">
        <v>19</v>
      </c>
      <c r="I707" s="155"/>
      <c r="L707" s="152"/>
      <c r="M707" s="156"/>
      <c r="T707" s="157"/>
      <c r="AT707" s="153" t="s">
        <v>230</v>
      </c>
      <c r="AU707" s="153" t="s">
        <v>85</v>
      </c>
      <c r="AV707" s="12" t="s">
        <v>83</v>
      </c>
      <c r="AW707" s="12" t="s">
        <v>36</v>
      </c>
      <c r="AX707" s="12" t="s">
        <v>75</v>
      </c>
      <c r="AY707" s="153" t="s">
        <v>218</v>
      </c>
    </row>
    <row r="708" spans="2:65" s="13" customFormat="1" ht="11.25">
      <c r="B708" s="158"/>
      <c r="D708" s="146" t="s">
        <v>230</v>
      </c>
      <c r="E708" s="159" t="s">
        <v>19</v>
      </c>
      <c r="F708" s="160" t="s">
        <v>1988</v>
      </c>
      <c r="H708" s="161">
        <v>21.6</v>
      </c>
      <c r="I708" s="162"/>
      <c r="L708" s="158"/>
      <c r="M708" s="163"/>
      <c r="T708" s="164"/>
      <c r="AT708" s="159" t="s">
        <v>230</v>
      </c>
      <c r="AU708" s="159" t="s">
        <v>85</v>
      </c>
      <c r="AV708" s="13" t="s">
        <v>85</v>
      </c>
      <c r="AW708" s="13" t="s">
        <v>36</v>
      </c>
      <c r="AX708" s="13" t="s">
        <v>83</v>
      </c>
      <c r="AY708" s="159" t="s">
        <v>218</v>
      </c>
    </row>
    <row r="709" spans="2:65" s="1" customFormat="1" ht="16.5" customHeight="1">
      <c r="B709" s="33"/>
      <c r="C709" s="186" t="s">
        <v>1989</v>
      </c>
      <c r="D709" s="186" t="s">
        <v>638</v>
      </c>
      <c r="E709" s="187" t="s">
        <v>1990</v>
      </c>
      <c r="F709" s="188" t="s">
        <v>1991</v>
      </c>
      <c r="G709" s="189" t="s">
        <v>161</v>
      </c>
      <c r="H709" s="190">
        <v>253</v>
      </c>
      <c r="I709" s="191"/>
      <c r="J709" s="192">
        <f>ROUND(I709*H709,2)</f>
        <v>0</v>
      </c>
      <c r="K709" s="188" t="s">
        <v>19</v>
      </c>
      <c r="L709" s="193"/>
      <c r="M709" s="194" t="s">
        <v>19</v>
      </c>
      <c r="N709" s="195" t="s">
        <v>46</v>
      </c>
      <c r="P709" s="142">
        <f>O709*H709</f>
        <v>0</v>
      </c>
      <c r="Q709" s="142">
        <v>1E-3</v>
      </c>
      <c r="R709" s="142">
        <f>Q709*H709</f>
        <v>0.253</v>
      </c>
      <c r="S709" s="142">
        <v>0</v>
      </c>
      <c r="T709" s="143">
        <f>S709*H709</f>
        <v>0</v>
      </c>
      <c r="AR709" s="144" t="s">
        <v>510</v>
      </c>
      <c r="AT709" s="144" t="s">
        <v>638</v>
      </c>
      <c r="AU709" s="144" t="s">
        <v>85</v>
      </c>
      <c r="AY709" s="18" t="s">
        <v>218</v>
      </c>
      <c r="BE709" s="145">
        <f>IF(N709="základní",J709,0)</f>
        <v>0</v>
      </c>
      <c r="BF709" s="145">
        <f>IF(N709="snížená",J709,0)</f>
        <v>0</v>
      </c>
      <c r="BG709" s="145">
        <f>IF(N709="zákl. přenesená",J709,0)</f>
        <v>0</v>
      </c>
      <c r="BH709" s="145">
        <f>IF(N709="sníž. přenesená",J709,0)</f>
        <v>0</v>
      </c>
      <c r="BI709" s="145">
        <f>IF(N709="nulová",J709,0)</f>
        <v>0</v>
      </c>
      <c r="BJ709" s="18" t="s">
        <v>83</v>
      </c>
      <c r="BK709" s="145">
        <f>ROUND(I709*H709,2)</f>
        <v>0</v>
      </c>
      <c r="BL709" s="18" t="s">
        <v>375</v>
      </c>
      <c r="BM709" s="144" t="s">
        <v>1992</v>
      </c>
    </row>
    <row r="710" spans="2:65" s="1" customFormat="1" ht="11.25">
      <c r="B710" s="33"/>
      <c r="D710" s="146" t="s">
        <v>226</v>
      </c>
      <c r="F710" s="147" t="s">
        <v>1991</v>
      </c>
      <c r="I710" s="148"/>
      <c r="L710" s="33"/>
      <c r="M710" s="149"/>
      <c r="T710" s="54"/>
      <c r="AT710" s="18" t="s">
        <v>226</v>
      </c>
      <c r="AU710" s="18" t="s">
        <v>85</v>
      </c>
    </row>
    <row r="711" spans="2:65" s="12" customFormat="1" ht="11.25">
      <c r="B711" s="152"/>
      <c r="D711" s="146" t="s">
        <v>230</v>
      </c>
      <c r="E711" s="153" t="s">
        <v>19</v>
      </c>
      <c r="F711" s="154" t="s">
        <v>1455</v>
      </c>
      <c r="H711" s="153" t="s">
        <v>19</v>
      </c>
      <c r="I711" s="155"/>
      <c r="L711" s="152"/>
      <c r="M711" s="156"/>
      <c r="T711" s="157"/>
      <c r="AT711" s="153" t="s">
        <v>230</v>
      </c>
      <c r="AU711" s="153" t="s">
        <v>85</v>
      </c>
      <c r="AV711" s="12" t="s">
        <v>83</v>
      </c>
      <c r="AW711" s="12" t="s">
        <v>36</v>
      </c>
      <c r="AX711" s="12" t="s">
        <v>75</v>
      </c>
      <c r="AY711" s="153" t="s">
        <v>218</v>
      </c>
    </row>
    <row r="712" spans="2:65" s="13" customFormat="1" ht="11.25">
      <c r="B712" s="158"/>
      <c r="D712" s="146" t="s">
        <v>230</v>
      </c>
      <c r="E712" s="159" t="s">
        <v>19</v>
      </c>
      <c r="F712" s="160" t="s">
        <v>1993</v>
      </c>
      <c r="H712" s="161">
        <v>253</v>
      </c>
      <c r="I712" s="162"/>
      <c r="L712" s="158"/>
      <c r="M712" s="163"/>
      <c r="T712" s="164"/>
      <c r="AT712" s="159" t="s">
        <v>230</v>
      </c>
      <c r="AU712" s="159" t="s">
        <v>85</v>
      </c>
      <c r="AV712" s="13" t="s">
        <v>85</v>
      </c>
      <c r="AW712" s="13" t="s">
        <v>36</v>
      </c>
      <c r="AX712" s="13" t="s">
        <v>83</v>
      </c>
      <c r="AY712" s="159" t="s">
        <v>218</v>
      </c>
    </row>
    <row r="713" spans="2:65" s="1" customFormat="1" ht="16.5" customHeight="1">
      <c r="B713" s="33"/>
      <c r="C713" s="186" t="s">
        <v>1994</v>
      </c>
      <c r="D713" s="186" t="s">
        <v>638</v>
      </c>
      <c r="E713" s="187" t="s">
        <v>1995</v>
      </c>
      <c r="F713" s="188" t="s">
        <v>1996</v>
      </c>
      <c r="G713" s="189" t="s">
        <v>161</v>
      </c>
      <c r="H713" s="190">
        <v>150</v>
      </c>
      <c r="I713" s="191"/>
      <c r="J713" s="192">
        <f>ROUND(I713*H713,2)</f>
        <v>0</v>
      </c>
      <c r="K713" s="188" t="s">
        <v>19</v>
      </c>
      <c r="L713" s="193"/>
      <c r="M713" s="194" t="s">
        <v>19</v>
      </c>
      <c r="N713" s="195" t="s">
        <v>46</v>
      </c>
      <c r="P713" s="142">
        <f>O713*H713</f>
        <v>0</v>
      </c>
      <c r="Q713" s="142">
        <v>1E-3</v>
      </c>
      <c r="R713" s="142">
        <f>Q713*H713</f>
        <v>0.15</v>
      </c>
      <c r="S713" s="142">
        <v>0</v>
      </c>
      <c r="T713" s="143">
        <f>S713*H713</f>
        <v>0</v>
      </c>
      <c r="AR713" s="144" t="s">
        <v>510</v>
      </c>
      <c r="AT713" s="144" t="s">
        <v>638</v>
      </c>
      <c r="AU713" s="144" t="s">
        <v>85</v>
      </c>
      <c r="AY713" s="18" t="s">
        <v>218</v>
      </c>
      <c r="BE713" s="145">
        <f>IF(N713="základní",J713,0)</f>
        <v>0</v>
      </c>
      <c r="BF713" s="145">
        <f>IF(N713="snížená",J713,0)</f>
        <v>0</v>
      </c>
      <c r="BG713" s="145">
        <f>IF(N713="zákl. přenesená",J713,0)</f>
        <v>0</v>
      </c>
      <c r="BH713" s="145">
        <f>IF(N713="sníž. přenesená",J713,0)</f>
        <v>0</v>
      </c>
      <c r="BI713" s="145">
        <f>IF(N713="nulová",J713,0)</f>
        <v>0</v>
      </c>
      <c r="BJ713" s="18" t="s">
        <v>83</v>
      </c>
      <c r="BK713" s="145">
        <f>ROUND(I713*H713,2)</f>
        <v>0</v>
      </c>
      <c r="BL713" s="18" t="s">
        <v>375</v>
      </c>
      <c r="BM713" s="144" t="s">
        <v>1997</v>
      </c>
    </row>
    <row r="714" spans="2:65" s="1" customFormat="1" ht="11.25">
      <c r="B714" s="33"/>
      <c r="D714" s="146" t="s">
        <v>226</v>
      </c>
      <c r="F714" s="147" t="s">
        <v>1996</v>
      </c>
      <c r="I714" s="148"/>
      <c r="L714" s="33"/>
      <c r="M714" s="149"/>
      <c r="T714" s="54"/>
      <c r="AT714" s="18" t="s">
        <v>226</v>
      </c>
      <c r="AU714" s="18" t="s">
        <v>85</v>
      </c>
    </row>
    <row r="715" spans="2:65" s="12" customFormat="1" ht="11.25">
      <c r="B715" s="152"/>
      <c r="D715" s="146" t="s">
        <v>230</v>
      </c>
      <c r="E715" s="153" t="s">
        <v>19</v>
      </c>
      <c r="F715" s="154" t="s">
        <v>1998</v>
      </c>
      <c r="H715" s="153" t="s">
        <v>19</v>
      </c>
      <c r="I715" s="155"/>
      <c r="L715" s="152"/>
      <c r="M715" s="156"/>
      <c r="T715" s="157"/>
      <c r="AT715" s="153" t="s">
        <v>230</v>
      </c>
      <c r="AU715" s="153" t="s">
        <v>85</v>
      </c>
      <c r="AV715" s="12" t="s">
        <v>83</v>
      </c>
      <c r="AW715" s="12" t="s">
        <v>36</v>
      </c>
      <c r="AX715" s="12" t="s">
        <v>75</v>
      </c>
      <c r="AY715" s="153" t="s">
        <v>218</v>
      </c>
    </row>
    <row r="716" spans="2:65" s="13" customFormat="1" ht="11.25">
      <c r="B716" s="158"/>
      <c r="D716" s="146" t="s">
        <v>230</v>
      </c>
      <c r="E716" s="159" t="s">
        <v>19</v>
      </c>
      <c r="F716" s="160" t="s">
        <v>1999</v>
      </c>
      <c r="H716" s="161">
        <v>150</v>
      </c>
      <c r="I716" s="162"/>
      <c r="L716" s="158"/>
      <c r="M716" s="163"/>
      <c r="T716" s="164"/>
      <c r="AT716" s="159" t="s">
        <v>230</v>
      </c>
      <c r="AU716" s="159" t="s">
        <v>85</v>
      </c>
      <c r="AV716" s="13" t="s">
        <v>85</v>
      </c>
      <c r="AW716" s="13" t="s">
        <v>36</v>
      </c>
      <c r="AX716" s="13" t="s">
        <v>83</v>
      </c>
      <c r="AY716" s="159" t="s">
        <v>218</v>
      </c>
    </row>
    <row r="717" spans="2:65" s="1" customFormat="1" ht="16.5" customHeight="1">
      <c r="B717" s="33"/>
      <c r="C717" s="186" t="s">
        <v>2000</v>
      </c>
      <c r="D717" s="186" t="s">
        <v>638</v>
      </c>
      <c r="E717" s="187" t="s">
        <v>2001</v>
      </c>
      <c r="F717" s="188" t="s">
        <v>2002</v>
      </c>
      <c r="G717" s="189" t="s">
        <v>161</v>
      </c>
      <c r="H717" s="190">
        <v>71.8</v>
      </c>
      <c r="I717" s="191"/>
      <c r="J717" s="192">
        <f>ROUND(I717*H717,2)</f>
        <v>0</v>
      </c>
      <c r="K717" s="188" t="s">
        <v>19</v>
      </c>
      <c r="L717" s="193"/>
      <c r="M717" s="194" t="s">
        <v>19</v>
      </c>
      <c r="N717" s="195" t="s">
        <v>46</v>
      </c>
      <c r="P717" s="142">
        <f>O717*H717</f>
        <v>0</v>
      </c>
      <c r="Q717" s="142">
        <v>1E-3</v>
      </c>
      <c r="R717" s="142">
        <f>Q717*H717</f>
        <v>7.1800000000000003E-2</v>
      </c>
      <c r="S717" s="142">
        <v>0</v>
      </c>
      <c r="T717" s="143">
        <f>S717*H717</f>
        <v>0</v>
      </c>
      <c r="AR717" s="144" t="s">
        <v>510</v>
      </c>
      <c r="AT717" s="144" t="s">
        <v>638</v>
      </c>
      <c r="AU717" s="144" t="s">
        <v>85</v>
      </c>
      <c r="AY717" s="18" t="s">
        <v>218</v>
      </c>
      <c r="BE717" s="145">
        <f>IF(N717="základní",J717,0)</f>
        <v>0</v>
      </c>
      <c r="BF717" s="145">
        <f>IF(N717="snížená",J717,0)</f>
        <v>0</v>
      </c>
      <c r="BG717" s="145">
        <f>IF(N717="zákl. přenesená",J717,0)</f>
        <v>0</v>
      </c>
      <c r="BH717" s="145">
        <f>IF(N717="sníž. přenesená",J717,0)</f>
        <v>0</v>
      </c>
      <c r="BI717" s="145">
        <f>IF(N717="nulová",J717,0)</f>
        <v>0</v>
      </c>
      <c r="BJ717" s="18" t="s">
        <v>83</v>
      </c>
      <c r="BK717" s="145">
        <f>ROUND(I717*H717,2)</f>
        <v>0</v>
      </c>
      <c r="BL717" s="18" t="s">
        <v>375</v>
      </c>
      <c r="BM717" s="144" t="s">
        <v>2003</v>
      </c>
    </row>
    <row r="718" spans="2:65" s="1" customFormat="1" ht="11.25">
      <c r="B718" s="33"/>
      <c r="D718" s="146" t="s">
        <v>226</v>
      </c>
      <c r="F718" s="147" t="s">
        <v>2002</v>
      </c>
      <c r="I718" s="148"/>
      <c r="L718" s="33"/>
      <c r="M718" s="149"/>
      <c r="T718" s="54"/>
      <c r="AT718" s="18" t="s">
        <v>226</v>
      </c>
      <c r="AU718" s="18" t="s">
        <v>85</v>
      </c>
    </row>
    <row r="719" spans="2:65" s="12" customFormat="1" ht="11.25">
      <c r="B719" s="152"/>
      <c r="D719" s="146" t="s">
        <v>230</v>
      </c>
      <c r="E719" s="153" t="s">
        <v>19</v>
      </c>
      <c r="F719" s="154" t="s">
        <v>2004</v>
      </c>
      <c r="H719" s="153" t="s">
        <v>19</v>
      </c>
      <c r="I719" s="155"/>
      <c r="L719" s="152"/>
      <c r="M719" s="156"/>
      <c r="T719" s="157"/>
      <c r="AT719" s="153" t="s">
        <v>230</v>
      </c>
      <c r="AU719" s="153" t="s">
        <v>85</v>
      </c>
      <c r="AV719" s="12" t="s">
        <v>83</v>
      </c>
      <c r="AW719" s="12" t="s">
        <v>36</v>
      </c>
      <c r="AX719" s="12" t="s">
        <v>75</v>
      </c>
      <c r="AY719" s="153" t="s">
        <v>218</v>
      </c>
    </row>
    <row r="720" spans="2:65" s="13" customFormat="1" ht="11.25">
      <c r="B720" s="158"/>
      <c r="D720" s="146" t="s">
        <v>230</v>
      </c>
      <c r="E720" s="159" t="s">
        <v>19</v>
      </c>
      <c r="F720" s="160" t="s">
        <v>2005</v>
      </c>
      <c r="H720" s="161">
        <v>71.8</v>
      </c>
      <c r="I720" s="162"/>
      <c r="L720" s="158"/>
      <c r="M720" s="163"/>
      <c r="T720" s="164"/>
      <c r="AT720" s="159" t="s">
        <v>230</v>
      </c>
      <c r="AU720" s="159" t="s">
        <v>85</v>
      </c>
      <c r="AV720" s="13" t="s">
        <v>85</v>
      </c>
      <c r="AW720" s="13" t="s">
        <v>36</v>
      </c>
      <c r="AX720" s="13" t="s">
        <v>83</v>
      </c>
      <c r="AY720" s="159" t="s">
        <v>218</v>
      </c>
    </row>
    <row r="721" spans="2:65" s="1" customFormat="1" ht="16.5" customHeight="1">
      <c r="B721" s="33"/>
      <c r="C721" s="186" t="s">
        <v>2006</v>
      </c>
      <c r="D721" s="186" t="s">
        <v>638</v>
      </c>
      <c r="E721" s="187" t="s">
        <v>2007</v>
      </c>
      <c r="F721" s="188" t="s">
        <v>2008</v>
      </c>
      <c r="G721" s="189" t="s">
        <v>161</v>
      </c>
      <c r="H721" s="190">
        <v>47</v>
      </c>
      <c r="I721" s="191"/>
      <c r="J721" s="192">
        <f>ROUND(I721*H721,2)</f>
        <v>0</v>
      </c>
      <c r="K721" s="188" t="s">
        <v>19</v>
      </c>
      <c r="L721" s="193"/>
      <c r="M721" s="194" t="s">
        <v>19</v>
      </c>
      <c r="N721" s="195" t="s">
        <v>46</v>
      </c>
      <c r="P721" s="142">
        <f>O721*H721</f>
        <v>0</v>
      </c>
      <c r="Q721" s="142">
        <v>1E-3</v>
      </c>
      <c r="R721" s="142">
        <f>Q721*H721</f>
        <v>4.7E-2</v>
      </c>
      <c r="S721" s="142">
        <v>0</v>
      </c>
      <c r="T721" s="143">
        <f>S721*H721</f>
        <v>0</v>
      </c>
      <c r="AR721" s="144" t="s">
        <v>510</v>
      </c>
      <c r="AT721" s="144" t="s">
        <v>638</v>
      </c>
      <c r="AU721" s="144" t="s">
        <v>85</v>
      </c>
      <c r="AY721" s="18" t="s">
        <v>218</v>
      </c>
      <c r="BE721" s="145">
        <f>IF(N721="základní",J721,0)</f>
        <v>0</v>
      </c>
      <c r="BF721" s="145">
        <f>IF(N721="snížená",J721,0)</f>
        <v>0</v>
      </c>
      <c r="BG721" s="145">
        <f>IF(N721="zákl. přenesená",J721,0)</f>
        <v>0</v>
      </c>
      <c r="BH721" s="145">
        <f>IF(N721="sníž. přenesená",J721,0)</f>
        <v>0</v>
      </c>
      <c r="BI721" s="145">
        <f>IF(N721="nulová",J721,0)</f>
        <v>0</v>
      </c>
      <c r="BJ721" s="18" t="s">
        <v>83</v>
      </c>
      <c r="BK721" s="145">
        <f>ROUND(I721*H721,2)</f>
        <v>0</v>
      </c>
      <c r="BL721" s="18" t="s">
        <v>375</v>
      </c>
      <c r="BM721" s="144" t="s">
        <v>2009</v>
      </c>
    </row>
    <row r="722" spans="2:65" s="1" customFormat="1" ht="11.25">
      <c r="B722" s="33"/>
      <c r="D722" s="146" t="s">
        <v>226</v>
      </c>
      <c r="F722" s="147" t="s">
        <v>2008</v>
      </c>
      <c r="I722" s="148"/>
      <c r="L722" s="33"/>
      <c r="M722" s="149"/>
      <c r="T722" s="54"/>
      <c r="AT722" s="18" t="s">
        <v>226</v>
      </c>
      <c r="AU722" s="18" t="s">
        <v>85</v>
      </c>
    </row>
    <row r="723" spans="2:65" s="12" customFormat="1" ht="11.25">
      <c r="B723" s="152"/>
      <c r="D723" s="146" t="s">
        <v>230</v>
      </c>
      <c r="E723" s="153" t="s">
        <v>19</v>
      </c>
      <c r="F723" s="154" t="s">
        <v>2004</v>
      </c>
      <c r="H723" s="153" t="s">
        <v>19</v>
      </c>
      <c r="I723" s="155"/>
      <c r="L723" s="152"/>
      <c r="M723" s="156"/>
      <c r="T723" s="157"/>
      <c r="AT723" s="153" t="s">
        <v>230</v>
      </c>
      <c r="AU723" s="153" t="s">
        <v>85</v>
      </c>
      <c r="AV723" s="12" t="s">
        <v>83</v>
      </c>
      <c r="AW723" s="12" t="s">
        <v>36</v>
      </c>
      <c r="AX723" s="12" t="s">
        <v>75</v>
      </c>
      <c r="AY723" s="153" t="s">
        <v>218</v>
      </c>
    </row>
    <row r="724" spans="2:65" s="13" customFormat="1" ht="11.25">
      <c r="B724" s="158"/>
      <c r="D724" s="146" t="s">
        <v>230</v>
      </c>
      <c r="E724" s="159" t="s">
        <v>19</v>
      </c>
      <c r="F724" s="160" t="s">
        <v>2010</v>
      </c>
      <c r="H724" s="161">
        <v>47</v>
      </c>
      <c r="I724" s="162"/>
      <c r="L724" s="158"/>
      <c r="M724" s="163"/>
      <c r="T724" s="164"/>
      <c r="AT724" s="159" t="s">
        <v>230</v>
      </c>
      <c r="AU724" s="159" t="s">
        <v>85</v>
      </c>
      <c r="AV724" s="13" t="s">
        <v>85</v>
      </c>
      <c r="AW724" s="13" t="s">
        <v>36</v>
      </c>
      <c r="AX724" s="13" t="s">
        <v>83</v>
      </c>
      <c r="AY724" s="159" t="s">
        <v>218</v>
      </c>
    </row>
    <row r="725" spans="2:65" s="1" customFormat="1" ht="16.5" customHeight="1">
      <c r="B725" s="33"/>
      <c r="C725" s="133" t="s">
        <v>2011</v>
      </c>
      <c r="D725" s="133" t="s">
        <v>220</v>
      </c>
      <c r="E725" s="134" t="s">
        <v>2012</v>
      </c>
      <c r="F725" s="135" t="s">
        <v>2013</v>
      </c>
      <c r="G725" s="136" t="s">
        <v>157</v>
      </c>
      <c r="H725" s="137">
        <v>21.28</v>
      </c>
      <c r="I725" s="138"/>
      <c r="J725" s="139">
        <f>ROUND(I725*H725,2)</f>
        <v>0</v>
      </c>
      <c r="K725" s="135" t="s">
        <v>223</v>
      </c>
      <c r="L725" s="33"/>
      <c r="M725" s="140" t="s">
        <v>19</v>
      </c>
      <c r="N725" s="141" t="s">
        <v>46</v>
      </c>
      <c r="P725" s="142">
        <f>O725*H725</f>
        <v>0</v>
      </c>
      <c r="Q725" s="142">
        <v>0</v>
      </c>
      <c r="R725" s="142">
        <f>Q725*H725</f>
        <v>0</v>
      </c>
      <c r="S725" s="142">
        <v>0</v>
      </c>
      <c r="T725" s="143">
        <f>S725*H725</f>
        <v>0</v>
      </c>
      <c r="AR725" s="144" t="s">
        <v>375</v>
      </c>
      <c r="AT725" s="144" t="s">
        <v>220</v>
      </c>
      <c r="AU725" s="144" t="s">
        <v>85</v>
      </c>
      <c r="AY725" s="18" t="s">
        <v>218</v>
      </c>
      <c r="BE725" s="145">
        <f>IF(N725="základní",J725,0)</f>
        <v>0</v>
      </c>
      <c r="BF725" s="145">
        <f>IF(N725="snížená",J725,0)</f>
        <v>0</v>
      </c>
      <c r="BG725" s="145">
        <f>IF(N725="zákl. přenesená",J725,0)</f>
        <v>0</v>
      </c>
      <c r="BH725" s="145">
        <f>IF(N725="sníž. přenesená",J725,0)</f>
        <v>0</v>
      </c>
      <c r="BI725" s="145">
        <f>IF(N725="nulová",J725,0)</f>
        <v>0</v>
      </c>
      <c r="BJ725" s="18" t="s">
        <v>83</v>
      </c>
      <c r="BK725" s="145">
        <f>ROUND(I725*H725,2)</f>
        <v>0</v>
      </c>
      <c r="BL725" s="18" t="s">
        <v>375</v>
      </c>
      <c r="BM725" s="144" t="s">
        <v>2014</v>
      </c>
    </row>
    <row r="726" spans="2:65" s="1" customFormat="1" ht="11.25">
      <c r="B726" s="33"/>
      <c r="D726" s="146" t="s">
        <v>226</v>
      </c>
      <c r="F726" s="147" t="s">
        <v>2015</v>
      </c>
      <c r="I726" s="148"/>
      <c r="L726" s="33"/>
      <c r="M726" s="149"/>
      <c r="T726" s="54"/>
      <c r="AT726" s="18" t="s">
        <v>226</v>
      </c>
      <c r="AU726" s="18" t="s">
        <v>85</v>
      </c>
    </row>
    <row r="727" spans="2:65" s="1" customFormat="1" ht="11.25">
      <c r="B727" s="33"/>
      <c r="D727" s="150" t="s">
        <v>228</v>
      </c>
      <c r="F727" s="151" t="s">
        <v>2016</v>
      </c>
      <c r="I727" s="148"/>
      <c r="L727" s="33"/>
      <c r="M727" s="149"/>
      <c r="T727" s="54"/>
      <c r="AT727" s="18" t="s">
        <v>228</v>
      </c>
      <c r="AU727" s="18" t="s">
        <v>85</v>
      </c>
    </row>
    <row r="728" spans="2:65" s="13" customFormat="1" ht="11.25">
      <c r="B728" s="158"/>
      <c r="D728" s="146" t="s">
        <v>230</v>
      </c>
      <c r="E728" s="159" t="s">
        <v>19</v>
      </c>
      <c r="F728" s="160" t="s">
        <v>2017</v>
      </c>
      <c r="H728" s="161">
        <v>5.88</v>
      </c>
      <c r="I728" s="162"/>
      <c r="L728" s="158"/>
      <c r="M728" s="163"/>
      <c r="T728" s="164"/>
      <c r="AT728" s="159" t="s">
        <v>230</v>
      </c>
      <c r="AU728" s="159" t="s">
        <v>85</v>
      </c>
      <c r="AV728" s="13" t="s">
        <v>85</v>
      </c>
      <c r="AW728" s="13" t="s">
        <v>36</v>
      </c>
      <c r="AX728" s="13" t="s">
        <v>75</v>
      </c>
      <c r="AY728" s="159" t="s">
        <v>218</v>
      </c>
    </row>
    <row r="729" spans="2:65" s="13" customFormat="1" ht="11.25">
      <c r="B729" s="158"/>
      <c r="D729" s="146" t="s">
        <v>230</v>
      </c>
      <c r="E729" s="159" t="s">
        <v>19</v>
      </c>
      <c r="F729" s="160" t="s">
        <v>2018</v>
      </c>
      <c r="H729" s="161">
        <v>15.4</v>
      </c>
      <c r="I729" s="162"/>
      <c r="L729" s="158"/>
      <c r="M729" s="163"/>
      <c r="T729" s="164"/>
      <c r="AT729" s="159" t="s">
        <v>230</v>
      </c>
      <c r="AU729" s="159" t="s">
        <v>85</v>
      </c>
      <c r="AV729" s="13" t="s">
        <v>85</v>
      </c>
      <c r="AW729" s="13" t="s">
        <v>36</v>
      </c>
      <c r="AX729" s="13" t="s">
        <v>75</v>
      </c>
      <c r="AY729" s="159" t="s">
        <v>218</v>
      </c>
    </row>
    <row r="730" spans="2:65" s="14" customFormat="1" ht="11.25">
      <c r="B730" s="165"/>
      <c r="D730" s="146" t="s">
        <v>230</v>
      </c>
      <c r="E730" s="166" t="s">
        <v>19</v>
      </c>
      <c r="F730" s="167" t="s">
        <v>235</v>
      </c>
      <c r="H730" s="168">
        <v>21.28</v>
      </c>
      <c r="I730" s="169"/>
      <c r="L730" s="165"/>
      <c r="M730" s="170"/>
      <c r="T730" s="171"/>
      <c r="AT730" s="166" t="s">
        <v>230</v>
      </c>
      <c r="AU730" s="166" t="s">
        <v>85</v>
      </c>
      <c r="AV730" s="14" t="s">
        <v>224</v>
      </c>
      <c r="AW730" s="14" t="s">
        <v>36</v>
      </c>
      <c r="AX730" s="14" t="s">
        <v>83</v>
      </c>
      <c r="AY730" s="166" t="s">
        <v>218</v>
      </c>
    </row>
    <row r="731" spans="2:65" s="1" customFormat="1" ht="16.5" customHeight="1">
      <c r="B731" s="33"/>
      <c r="C731" s="186" t="s">
        <v>2019</v>
      </c>
      <c r="D731" s="186" t="s">
        <v>638</v>
      </c>
      <c r="E731" s="187" t="s">
        <v>2020</v>
      </c>
      <c r="F731" s="188" t="s">
        <v>2021</v>
      </c>
      <c r="G731" s="189" t="s">
        <v>161</v>
      </c>
      <c r="H731" s="190">
        <v>86</v>
      </c>
      <c r="I731" s="191"/>
      <c r="J731" s="192">
        <f>ROUND(I731*H731,2)</f>
        <v>0</v>
      </c>
      <c r="K731" s="188" t="s">
        <v>19</v>
      </c>
      <c r="L731" s="193"/>
      <c r="M731" s="194" t="s">
        <v>19</v>
      </c>
      <c r="N731" s="195" t="s">
        <v>46</v>
      </c>
      <c r="P731" s="142">
        <f>O731*H731</f>
        <v>0</v>
      </c>
      <c r="Q731" s="142">
        <v>1E-3</v>
      </c>
      <c r="R731" s="142">
        <f>Q731*H731</f>
        <v>8.6000000000000007E-2</v>
      </c>
      <c r="S731" s="142">
        <v>0</v>
      </c>
      <c r="T731" s="143">
        <f>S731*H731</f>
        <v>0</v>
      </c>
      <c r="AR731" s="144" t="s">
        <v>510</v>
      </c>
      <c r="AT731" s="144" t="s">
        <v>638</v>
      </c>
      <c r="AU731" s="144" t="s">
        <v>85</v>
      </c>
      <c r="AY731" s="18" t="s">
        <v>218</v>
      </c>
      <c r="BE731" s="145">
        <f>IF(N731="základní",J731,0)</f>
        <v>0</v>
      </c>
      <c r="BF731" s="145">
        <f>IF(N731="snížená",J731,0)</f>
        <v>0</v>
      </c>
      <c r="BG731" s="145">
        <f>IF(N731="zákl. přenesená",J731,0)</f>
        <v>0</v>
      </c>
      <c r="BH731" s="145">
        <f>IF(N731="sníž. přenesená",J731,0)</f>
        <v>0</v>
      </c>
      <c r="BI731" s="145">
        <f>IF(N731="nulová",J731,0)</f>
        <v>0</v>
      </c>
      <c r="BJ731" s="18" t="s">
        <v>83</v>
      </c>
      <c r="BK731" s="145">
        <f>ROUND(I731*H731,2)</f>
        <v>0</v>
      </c>
      <c r="BL731" s="18" t="s">
        <v>375</v>
      </c>
      <c r="BM731" s="144" t="s">
        <v>2022</v>
      </c>
    </row>
    <row r="732" spans="2:65" s="1" customFormat="1" ht="11.25">
      <c r="B732" s="33"/>
      <c r="D732" s="146" t="s">
        <v>226</v>
      </c>
      <c r="F732" s="147" t="s">
        <v>2021</v>
      </c>
      <c r="I732" s="148"/>
      <c r="L732" s="33"/>
      <c r="M732" s="149"/>
      <c r="T732" s="54"/>
      <c r="AT732" s="18" t="s">
        <v>226</v>
      </c>
      <c r="AU732" s="18" t="s">
        <v>85</v>
      </c>
    </row>
    <row r="733" spans="2:65" s="12" customFormat="1" ht="11.25">
      <c r="B733" s="152"/>
      <c r="D733" s="146" t="s">
        <v>230</v>
      </c>
      <c r="E733" s="153" t="s">
        <v>19</v>
      </c>
      <c r="F733" s="154" t="s">
        <v>1455</v>
      </c>
      <c r="H733" s="153" t="s">
        <v>19</v>
      </c>
      <c r="I733" s="155"/>
      <c r="L733" s="152"/>
      <c r="M733" s="156"/>
      <c r="T733" s="157"/>
      <c r="AT733" s="153" t="s">
        <v>230</v>
      </c>
      <c r="AU733" s="153" t="s">
        <v>85</v>
      </c>
      <c r="AV733" s="12" t="s">
        <v>83</v>
      </c>
      <c r="AW733" s="12" t="s">
        <v>36</v>
      </c>
      <c r="AX733" s="12" t="s">
        <v>75</v>
      </c>
      <c r="AY733" s="153" t="s">
        <v>218</v>
      </c>
    </row>
    <row r="734" spans="2:65" s="13" customFormat="1" ht="11.25">
      <c r="B734" s="158"/>
      <c r="D734" s="146" t="s">
        <v>230</v>
      </c>
      <c r="E734" s="159" t="s">
        <v>19</v>
      </c>
      <c r="F734" s="160" t="s">
        <v>2023</v>
      </c>
      <c r="H734" s="161">
        <v>86</v>
      </c>
      <c r="I734" s="162"/>
      <c r="L734" s="158"/>
      <c r="M734" s="163"/>
      <c r="T734" s="164"/>
      <c r="AT734" s="159" t="s">
        <v>230</v>
      </c>
      <c r="AU734" s="159" t="s">
        <v>85</v>
      </c>
      <c r="AV734" s="13" t="s">
        <v>85</v>
      </c>
      <c r="AW734" s="13" t="s">
        <v>36</v>
      </c>
      <c r="AX734" s="13" t="s">
        <v>83</v>
      </c>
      <c r="AY734" s="159" t="s">
        <v>218</v>
      </c>
    </row>
    <row r="735" spans="2:65" s="1" customFormat="1" ht="16.5" customHeight="1">
      <c r="B735" s="33"/>
      <c r="C735" s="186" t="s">
        <v>2024</v>
      </c>
      <c r="D735" s="186" t="s">
        <v>638</v>
      </c>
      <c r="E735" s="187" t="s">
        <v>2025</v>
      </c>
      <c r="F735" s="188" t="s">
        <v>2026</v>
      </c>
      <c r="G735" s="189" t="s">
        <v>161</v>
      </c>
      <c r="H735" s="190">
        <v>226</v>
      </c>
      <c r="I735" s="191"/>
      <c r="J735" s="192">
        <f>ROUND(I735*H735,2)</f>
        <v>0</v>
      </c>
      <c r="K735" s="188" t="s">
        <v>19</v>
      </c>
      <c r="L735" s="193"/>
      <c r="M735" s="194" t="s">
        <v>19</v>
      </c>
      <c r="N735" s="195" t="s">
        <v>46</v>
      </c>
      <c r="P735" s="142">
        <f>O735*H735</f>
        <v>0</v>
      </c>
      <c r="Q735" s="142">
        <v>1E-3</v>
      </c>
      <c r="R735" s="142">
        <f>Q735*H735</f>
        <v>0.22600000000000001</v>
      </c>
      <c r="S735" s="142">
        <v>0</v>
      </c>
      <c r="T735" s="143">
        <f>S735*H735</f>
        <v>0</v>
      </c>
      <c r="AR735" s="144" t="s">
        <v>510</v>
      </c>
      <c r="AT735" s="144" t="s">
        <v>638</v>
      </c>
      <c r="AU735" s="144" t="s">
        <v>85</v>
      </c>
      <c r="AY735" s="18" t="s">
        <v>218</v>
      </c>
      <c r="BE735" s="145">
        <f>IF(N735="základní",J735,0)</f>
        <v>0</v>
      </c>
      <c r="BF735" s="145">
        <f>IF(N735="snížená",J735,0)</f>
        <v>0</v>
      </c>
      <c r="BG735" s="145">
        <f>IF(N735="zákl. přenesená",J735,0)</f>
        <v>0</v>
      </c>
      <c r="BH735" s="145">
        <f>IF(N735="sníž. přenesená",J735,0)</f>
        <v>0</v>
      </c>
      <c r="BI735" s="145">
        <f>IF(N735="nulová",J735,0)</f>
        <v>0</v>
      </c>
      <c r="BJ735" s="18" t="s">
        <v>83</v>
      </c>
      <c r="BK735" s="145">
        <f>ROUND(I735*H735,2)</f>
        <v>0</v>
      </c>
      <c r="BL735" s="18" t="s">
        <v>375</v>
      </c>
      <c r="BM735" s="144" t="s">
        <v>2027</v>
      </c>
    </row>
    <row r="736" spans="2:65" s="1" customFormat="1" ht="11.25">
      <c r="B736" s="33"/>
      <c r="D736" s="146" t="s">
        <v>226</v>
      </c>
      <c r="F736" s="147" t="s">
        <v>2026</v>
      </c>
      <c r="I736" s="148"/>
      <c r="L736" s="33"/>
      <c r="M736" s="149"/>
      <c r="T736" s="54"/>
      <c r="AT736" s="18" t="s">
        <v>226</v>
      </c>
      <c r="AU736" s="18" t="s">
        <v>85</v>
      </c>
    </row>
    <row r="737" spans="2:65" s="12" customFormat="1" ht="11.25">
      <c r="B737" s="152"/>
      <c r="D737" s="146" t="s">
        <v>230</v>
      </c>
      <c r="E737" s="153" t="s">
        <v>19</v>
      </c>
      <c r="F737" s="154" t="s">
        <v>1998</v>
      </c>
      <c r="H737" s="153" t="s">
        <v>19</v>
      </c>
      <c r="I737" s="155"/>
      <c r="L737" s="152"/>
      <c r="M737" s="156"/>
      <c r="T737" s="157"/>
      <c r="AT737" s="153" t="s">
        <v>230</v>
      </c>
      <c r="AU737" s="153" t="s">
        <v>85</v>
      </c>
      <c r="AV737" s="12" t="s">
        <v>83</v>
      </c>
      <c r="AW737" s="12" t="s">
        <v>36</v>
      </c>
      <c r="AX737" s="12" t="s">
        <v>75</v>
      </c>
      <c r="AY737" s="153" t="s">
        <v>218</v>
      </c>
    </row>
    <row r="738" spans="2:65" s="13" customFormat="1" ht="11.25">
      <c r="B738" s="158"/>
      <c r="D738" s="146" t="s">
        <v>230</v>
      </c>
      <c r="E738" s="159" t="s">
        <v>19</v>
      </c>
      <c r="F738" s="160" t="s">
        <v>2028</v>
      </c>
      <c r="H738" s="161">
        <v>226</v>
      </c>
      <c r="I738" s="162"/>
      <c r="L738" s="158"/>
      <c r="M738" s="163"/>
      <c r="T738" s="164"/>
      <c r="AT738" s="159" t="s">
        <v>230</v>
      </c>
      <c r="AU738" s="159" t="s">
        <v>85</v>
      </c>
      <c r="AV738" s="13" t="s">
        <v>85</v>
      </c>
      <c r="AW738" s="13" t="s">
        <v>36</v>
      </c>
      <c r="AX738" s="13" t="s">
        <v>83</v>
      </c>
      <c r="AY738" s="159" t="s">
        <v>218</v>
      </c>
    </row>
    <row r="739" spans="2:65" s="1" customFormat="1" ht="16.5" customHeight="1">
      <c r="B739" s="33"/>
      <c r="C739" s="133" t="s">
        <v>2029</v>
      </c>
      <c r="D739" s="133" t="s">
        <v>220</v>
      </c>
      <c r="E739" s="134" t="s">
        <v>2030</v>
      </c>
      <c r="F739" s="135" t="s">
        <v>2031</v>
      </c>
      <c r="G739" s="136" t="s">
        <v>157</v>
      </c>
      <c r="H739" s="137">
        <v>17.995000000000001</v>
      </c>
      <c r="I739" s="138"/>
      <c r="J739" s="139">
        <f>ROUND(I739*H739,2)</f>
        <v>0</v>
      </c>
      <c r="K739" s="135" t="s">
        <v>19</v>
      </c>
      <c r="L739" s="33"/>
      <c r="M739" s="140" t="s">
        <v>19</v>
      </c>
      <c r="N739" s="141" t="s">
        <v>46</v>
      </c>
      <c r="P739" s="142">
        <f>O739*H739</f>
        <v>0</v>
      </c>
      <c r="Q739" s="142">
        <v>0</v>
      </c>
      <c r="R739" s="142">
        <f>Q739*H739</f>
        <v>0</v>
      </c>
      <c r="S739" s="142">
        <v>0</v>
      </c>
      <c r="T739" s="143">
        <f>S739*H739</f>
        <v>0</v>
      </c>
      <c r="AR739" s="144" t="s">
        <v>375</v>
      </c>
      <c r="AT739" s="144" t="s">
        <v>220</v>
      </c>
      <c r="AU739" s="144" t="s">
        <v>85</v>
      </c>
      <c r="AY739" s="18" t="s">
        <v>218</v>
      </c>
      <c r="BE739" s="145">
        <f>IF(N739="základní",J739,0)</f>
        <v>0</v>
      </c>
      <c r="BF739" s="145">
        <f>IF(N739="snížená",J739,0)</f>
        <v>0</v>
      </c>
      <c r="BG739" s="145">
        <f>IF(N739="zákl. přenesená",J739,0)</f>
        <v>0</v>
      </c>
      <c r="BH739" s="145">
        <f>IF(N739="sníž. přenesená",J739,0)</f>
        <v>0</v>
      </c>
      <c r="BI739" s="145">
        <f>IF(N739="nulová",J739,0)</f>
        <v>0</v>
      </c>
      <c r="BJ739" s="18" t="s">
        <v>83</v>
      </c>
      <c r="BK739" s="145">
        <f>ROUND(I739*H739,2)</f>
        <v>0</v>
      </c>
      <c r="BL739" s="18" t="s">
        <v>375</v>
      </c>
      <c r="BM739" s="144" t="s">
        <v>2032</v>
      </c>
    </row>
    <row r="740" spans="2:65" s="1" customFormat="1" ht="11.25">
      <c r="B740" s="33"/>
      <c r="D740" s="146" t="s">
        <v>226</v>
      </c>
      <c r="F740" s="147" t="s">
        <v>2033</v>
      </c>
      <c r="I740" s="148"/>
      <c r="L740" s="33"/>
      <c r="M740" s="149"/>
      <c r="T740" s="54"/>
      <c r="AT740" s="18" t="s">
        <v>226</v>
      </c>
      <c r="AU740" s="18" t="s">
        <v>85</v>
      </c>
    </row>
    <row r="741" spans="2:65" s="13" customFormat="1" ht="11.25">
      <c r="B741" s="158"/>
      <c r="D741" s="146" t="s">
        <v>230</v>
      </c>
      <c r="E741" s="159" t="s">
        <v>19</v>
      </c>
      <c r="F741" s="160" t="s">
        <v>2034</v>
      </c>
      <c r="H741" s="161">
        <v>3.28</v>
      </c>
      <c r="I741" s="162"/>
      <c r="L741" s="158"/>
      <c r="M741" s="163"/>
      <c r="T741" s="164"/>
      <c r="AT741" s="159" t="s">
        <v>230</v>
      </c>
      <c r="AU741" s="159" t="s">
        <v>85</v>
      </c>
      <c r="AV741" s="13" t="s">
        <v>85</v>
      </c>
      <c r="AW741" s="13" t="s">
        <v>36</v>
      </c>
      <c r="AX741" s="13" t="s">
        <v>75</v>
      </c>
      <c r="AY741" s="159" t="s">
        <v>218</v>
      </c>
    </row>
    <row r="742" spans="2:65" s="13" customFormat="1" ht="11.25">
      <c r="B742" s="158"/>
      <c r="D742" s="146" t="s">
        <v>230</v>
      </c>
      <c r="E742" s="159" t="s">
        <v>19</v>
      </c>
      <c r="F742" s="160" t="s">
        <v>2035</v>
      </c>
      <c r="H742" s="161">
        <v>6.43</v>
      </c>
      <c r="I742" s="162"/>
      <c r="L742" s="158"/>
      <c r="M742" s="163"/>
      <c r="T742" s="164"/>
      <c r="AT742" s="159" t="s">
        <v>230</v>
      </c>
      <c r="AU742" s="159" t="s">
        <v>85</v>
      </c>
      <c r="AV742" s="13" t="s">
        <v>85</v>
      </c>
      <c r="AW742" s="13" t="s">
        <v>36</v>
      </c>
      <c r="AX742" s="13" t="s">
        <v>75</v>
      </c>
      <c r="AY742" s="159" t="s">
        <v>218</v>
      </c>
    </row>
    <row r="743" spans="2:65" s="13" customFormat="1" ht="11.25">
      <c r="B743" s="158"/>
      <c r="D743" s="146" t="s">
        <v>230</v>
      </c>
      <c r="E743" s="159" t="s">
        <v>19</v>
      </c>
      <c r="F743" s="160" t="s">
        <v>2036</v>
      </c>
      <c r="H743" s="161">
        <v>6</v>
      </c>
      <c r="I743" s="162"/>
      <c r="L743" s="158"/>
      <c r="M743" s="163"/>
      <c r="T743" s="164"/>
      <c r="AT743" s="159" t="s">
        <v>230</v>
      </c>
      <c r="AU743" s="159" t="s">
        <v>85</v>
      </c>
      <c r="AV743" s="13" t="s">
        <v>85</v>
      </c>
      <c r="AW743" s="13" t="s">
        <v>36</v>
      </c>
      <c r="AX743" s="13" t="s">
        <v>75</v>
      </c>
      <c r="AY743" s="159" t="s">
        <v>218</v>
      </c>
    </row>
    <row r="744" spans="2:65" s="13" customFormat="1" ht="11.25">
      <c r="B744" s="158"/>
      <c r="D744" s="146" t="s">
        <v>230</v>
      </c>
      <c r="E744" s="159" t="s">
        <v>19</v>
      </c>
      <c r="F744" s="160" t="s">
        <v>2037</v>
      </c>
      <c r="H744" s="161">
        <v>2.2850000000000001</v>
      </c>
      <c r="I744" s="162"/>
      <c r="L744" s="158"/>
      <c r="M744" s="163"/>
      <c r="T744" s="164"/>
      <c r="AT744" s="159" t="s">
        <v>230</v>
      </c>
      <c r="AU744" s="159" t="s">
        <v>85</v>
      </c>
      <c r="AV744" s="13" t="s">
        <v>85</v>
      </c>
      <c r="AW744" s="13" t="s">
        <v>36</v>
      </c>
      <c r="AX744" s="13" t="s">
        <v>75</v>
      </c>
      <c r="AY744" s="159" t="s">
        <v>218</v>
      </c>
    </row>
    <row r="745" spans="2:65" s="14" customFormat="1" ht="11.25">
      <c r="B745" s="165"/>
      <c r="D745" s="146" t="s">
        <v>230</v>
      </c>
      <c r="E745" s="166" t="s">
        <v>19</v>
      </c>
      <c r="F745" s="167" t="s">
        <v>235</v>
      </c>
      <c r="H745" s="168">
        <v>17.995000000000001</v>
      </c>
      <c r="I745" s="169"/>
      <c r="L745" s="165"/>
      <c r="M745" s="170"/>
      <c r="T745" s="171"/>
      <c r="AT745" s="166" t="s">
        <v>230</v>
      </c>
      <c r="AU745" s="166" t="s">
        <v>85</v>
      </c>
      <c r="AV745" s="14" t="s">
        <v>224</v>
      </c>
      <c r="AW745" s="14" t="s">
        <v>36</v>
      </c>
      <c r="AX745" s="14" t="s">
        <v>83</v>
      </c>
      <c r="AY745" s="166" t="s">
        <v>218</v>
      </c>
    </row>
    <row r="746" spans="2:65" s="1" customFormat="1" ht="16.5" customHeight="1">
      <c r="B746" s="33"/>
      <c r="C746" s="186" t="s">
        <v>2038</v>
      </c>
      <c r="D746" s="186" t="s">
        <v>638</v>
      </c>
      <c r="E746" s="187" t="s">
        <v>2039</v>
      </c>
      <c r="F746" s="188" t="s">
        <v>2040</v>
      </c>
      <c r="G746" s="189" t="s">
        <v>161</v>
      </c>
      <c r="H746" s="190">
        <v>53.5</v>
      </c>
      <c r="I746" s="191"/>
      <c r="J746" s="192">
        <f>ROUND(I746*H746,2)</f>
        <v>0</v>
      </c>
      <c r="K746" s="188" t="s">
        <v>19</v>
      </c>
      <c r="L746" s="193"/>
      <c r="M746" s="194" t="s">
        <v>19</v>
      </c>
      <c r="N746" s="195" t="s">
        <v>46</v>
      </c>
      <c r="P746" s="142">
        <f>O746*H746</f>
        <v>0</v>
      </c>
      <c r="Q746" s="142">
        <v>1E-3</v>
      </c>
      <c r="R746" s="142">
        <f>Q746*H746</f>
        <v>5.3499999999999999E-2</v>
      </c>
      <c r="S746" s="142">
        <v>0</v>
      </c>
      <c r="T746" s="143">
        <f>S746*H746</f>
        <v>0</v>
      </c>
      <c r="AR746" s="144" t="s">
        <v>510</v>
      </c>
      <c r="AT746" s="144" t="s">
        <v>638</v>
      </c>
      <c r="AU746" s="144" t="s">
        <v>85</v>
      </c>
      <c r="AY746" s="18" t="s">
        <v>218</v>
      </c>
      <c r="BE746" s="145">
        <f>IF(N746="základní",J746,0)</f>
        <v>0</v>
      </c>
      <c r="BF746" s="145">
        <f>IF(N746="snížená",J746,0)</f>
        <v>0</v>
      </c>
      <c r="BG746" s="145">
        <f>IF(N746="zákl. přenesená",J746,0)</f>
        <v>0</v>
      </c>
      <c r="BH746" s="145">
        <f>IF(N746="sníž. přenesená",J746,0)</f>
        <v>0</v>
      </c>
      <c r="BI746" s="145">
        <f>IF(N746="nulová",J746,0)</f>
        <v>0</v>
      </c>
      <c r="BJ746" s="18" t="s">
        <v>83</v>
      </c>
      <c r="BK746" s="145">
        <f>ROUND(I746*H746,2)</f>
        <v>0</v>
      </c>
      <c r="BL746" s="18" t="s">
        <v>375</v>
      </c>
      <c r="BM746" s="144" t="s">
        <v>2041</v>
      </c>
    </row>
    <row r="747" spans="2:65" s="1" customFormat="1" ht="11.25">
      <c r="B747" s="33"/>
      <c r="D747" s="146" t="s">
        <v>226</v>
      </c>
      <c r="F747" s="147" t="s">
        <v>2040</v>
      </c>
      <c r="I747" s="148"/>
      <c r="L747" s="33"/>
      <c r="M747" s="149"/>
      <c r="T747" s="54"/>
      <c r="AT747" s="18" t="s">
        <v>226</v>
      </c>
      <c r="AU747" s="18" t="s">
        <v>85</v>
      </c>
    </row>
    <row r="748" spans="2:65" s="13" customFormat="1" ht="11.25">
      <c r="B748" s="158"/>
      <c r="D748" s="146" t="s">
        <v>230</v>
      </c>
      <c r="E748" s="159" t="s">
        <v>19</v>
      </c>
      <c r="F748" s="160" t="s">
        <v>2042</v>
      </c>
      <c r="H748" s="161">
        <v>53.5</v>
      </c>
      <c r="I748" s="162"/>
      <c r="L748" s="158"/>
      <c r="M748" s="163"/>
      <c r="T748" s="164"/>
      <c r="AT748" s="159" t="s">
        <v>230</v>
      </c>
      <c r="AU748" s="159" t="s">
        <v>85</v>
      </c>
      <c r="AV748" s="13" t="s">
        <v>85</v>
      </c>
      <c r="AW748" s="13" t="s">
        <v>36</v>
      </c>
      <c r="AX748" s="13" t="s">
        <v>83</v>
      </c>
      <c r="AY748" s="159" t="s">
        <v>218</v>
      </c>
    </row>
    <row r="749" spans="2:65" s="1" customFormat="1" ht="16.5" customHeight="1">
      <c r="B749" s="33"/>
      <c r="C749" s="186" t="s">
        <v>2043</v>
      </c>
      <c r="D749" s="186" t="s">
        <v>638</v>
      </c>
      <c r="E749" s="187" t="s">
        <v>2044</v>
      </c>
      <c r="F749" s="188" t="s">
        <v>2045</v>
      </c>
      <c r="G749" s="189" t="s">
        <v>161</v>
      </c>
      <c r="H749" s="190">
        <v>85.8</v>
      </c>
      <c r="I749" s="191"/>
      <c r="J749" s="192">
        <f>ROUND(I749*H749,2)</f>
        <v>0</v>
      </c>
      <c r="K749" s="188" t="s">
        <v>19</v>
      </c>
      <c r="L749" s="193"/>
      <c r="M749" s="194" t="s">
        <v>19</v>
      </c>
      <c r="N749" s="195" t="s">
        <v>46</v>
      </c>
      <c r="P749" s="142">
        <f>O749*H749</f>
        <v>0</v>
      </c>
      <c r="Q749" s="142">
        <v>1E-3</v>
      </c>
      <c r="R749" s="142">
        <f>Q749*H749</f>
        <v>8.5800000000000001E-2</v>
      </c>
      <c r="S749" s="142">
        <v>0</v>
      </c>
      <c r="T749" s="143">
        <f>S749*H749</f>
        <v>0</v>
      </c>
      <c r="AR749" s="144" t="s">
        <v>510</v>
      </c>
      <c r="AT749" s="144" t="s">
        <v>638</v>
      </c>
      <c r="AU749" s="144" t="s">
        <v>85</v>
      </c>
      <c r="AY749" s="18" t="s">
        <v>218</v>
      </c>
      <c r="BE749" s="145">
        <f>IF(N749="základní",J749,0)</f>
        <v>0</v>
      </c>
      <c r="BF749" s="145">
        <f>IF(N749="snížená",J749,0)</f>
        <v>0</v>
      </c>
      <c r="BG749" s="145">
        <f>IF(N749="zákl. přenesená",J749,0)</f>
        <v>0</v>
      </c>
      <c r="BH749" s="145">
        <f>IF(N749="sníž. přenesená",J749,0)</f>
        <v>0</v>
      </c>
      <c r="BI749" s="145">
        <f>IF(N749="nulová",J749,0)</f>
        <v>0</v>
      </c>
      <c r="BJ749" s="18" t="s">
        <v>83</v>
      </c>
      <c r="BK749" s="145">
        <f>ROUND(I749*H749,2)</f>
        <v>0</v>
      </c>
      <c r="BL749" s="18" t="s">
        <v>375</v>
      </c>
      <c r="BM749" s="144" t="s">
        <v>2046</v>
      </c>
    </row>
    <row r="750" spans="2:65" s="1" customFormat="1" ht="11.25">
      <c r="B750" s="33"/>
      <c r="D750" s="146" t="s">
        <v>226</v>
      </c>
      <c r="F750" s="147" t="s">
        <v>2045</v>
      </c>
      <c r="I750" s="148"/>
      <c r="L750" s="33"/>
      <c r="M750" s="149"/>
      <c r="T750" s="54"/>
      <c r="AT750" s="18" t="s">
        <v>226</v>
      </c>
      <c r="AU750" s="18" t="s">
        <v>85</v>
      </c>
    </row>
    <row r="751" spans="2:65" s="13" customFormat="1" ht="11.25">
      <c r="B751" s="158"/>
      <c r="D751" s="146" t="s">
        <v>230</v>
      </c>
      <c r="E751" s="159" t="s">
        <v>19</v>
      </c>
      <c r="F751" s="160" t="s">
        <v>2047</v>
      </c>
      <c r="H751" s="161">
        <v>85.8</v>
      </c>
      <c r="I751" s="162"/>
      <c r="L751" s="158"/>
      <c r="M751" s="163"/>
      <c r="T751" s="164"/>
      <c r="AT751" s="159" t="s">
        <v>230</v>
      </c>
      <c r="AU751" s="159" t="s">
        <v>85</v>
      </c>
      <c r="AV751" s="13" t="s">
        <v>85</v>
      </c>
      <c r="AW751" s="13" t="s">
        <v>36</v>
      </c>
      <c r="AX751" s="13" t="s">
        <v>83</v>
      </c>
      <c r="AY751" s="159" t="s">
        <v>218</v>
      </c>
    </row>
    <row r="752" spans="2:65" s="1" customFormat="1" ht="16.5" customHeight="1">
      <c r="B752" s="33"/>
      <c r="C752" s="186" t="s">
        <v>2048</v>
      </c>
      <c r="D752" s="186" t="s">
        <v>638</v>
      </c>
      <c r="E752" s="187" t="s">
        <v>2049</v>
      </c>
      <c r="F752" s="188" t="s">
        <v>2050</v>
      </c>
      <c r="G752" s="189" t="s">
        <v>161</v>
      </c>
      <c r="H752" s="190">
        <v>81</v>
      </c>
      <c r="I752" s="191"/>
      <c r="J752" s="192">
        <f>ROUND(I752*H752,2)</f>
        <v>0</v>
      </c>
      <c r="K752" s="188" t="s">
        <v>19</v>
      </c>
      <c r="L752" s="193"/>
      <c r="M752" s="194" t="s">
        <v>19</v>
      </c>
      <c r="N752" s="195" t="s">
        <v>46</v>
      </c>
      <c r="P752" s="142">
        <f>O752*H752</f>
        <v>0</v>
      </c>
      <c r="Q752" s="142">
        <v>1E-3</v>
      </c>
      <c r="R752" s="142">
        <f>Q752*H752</f>
        <v>8.1000000000000003E-2</v>
      </c>
      <c r="S752" s="142">
        <v>0</v>
      </c>
      <c r="T752" s="143">
        <f>S752*H752</f>
        <v>0</v>
      </c>
      <c r="AR752" s="144" t="s">
        <v>510</v>
      </c>
      <c r="AT752" s="144" t="s">
        <v>638</v>
      </c>
      <c r="AU752" s="144" t="s">
        <v>85</v>
      </c>
      <c r="AY752" s="18" t="s">
        <v>218</v>
      </c>
      <c r="BE752" s="145">
        <f>IF(N752="základní",J752,0)</f>
        <v>0</v>
      </c>
      <c r="BF752" s="145">
        <f>IF(N752="snížená",J752,0)</f>
        <v>0</v>
      </c>
      <c r="BG752" s="145">
        <f>IF(N752="zákl. přenesená",J752,0)</f>
        <v>0</v>
      </c>
      <c r="BH752" s="145">
        <f>IF(N752="sníž. přenesená",J752,0)</f>
        <v>0</v>
      </c>
      <c r="BI752" s="145">
        <f>IF(N752="nulová",J752,0)</f>
        <v>0</v>
      </c>
      <c r="BJ752" s="18" t="s">
        <v>83</v>
      </c>
      <c r="BK752" s="145">
        <f>ROUND(I752*H752,2)</f>
        <v>0</v>
      </c>
      <c r="BL752" s="18" t="s">
        <v>375</v>
      </c>
      <c r="BM752" s="144" t="s">
        <v>2051</v>
      </c>
    </row>
    <row r="753" spans="2:65" s="1" customFormat="1" ht="11.25">
      <c r="B753" s="33"/>
      <c r="D753" s="146" t="s">
        <v>226</v>
      </c>
      <c r="F753" s="147" t="s">
        <v>2050</v>
      </c>
      <c r="I753" s="148"/>
      <c r="L753" s="33"/>
      <c r="M753" s="149"/>
      <c r="T753" s="54"/>
      <c r="AT753" s="18" t="s">
        <v>226</v>
      </c>
      <c r="AU753" s="18" t="s">
        <v>85</v>
      </c>
    </row>
    <row r="754" spans="2:65" s="13" customFormat="1" ht="11.25">
      <c r="B754" s="158"/>
      <c r="D754" s="146" t="s">
        <v>230</v>
      </c>
      <c r="E754" s="159" t="s">
        <v>19</v>
      </c>
      <c r="F754" s="160" t="s">
        <v>2052</v>
      </c>
      <c r="H754" s="161">
        <v>81</v>
      </c>
      <c r="I754" s="162"/>
      <c r="L754" s="158"/>
      <c r="M754" s="163"/>
      <c r="T754" s="164"/>
      <c r="AT754" s="159" t="s">
        <v>230</v>
      </c>
      <c r="AU754" s="159" t="s">
        <v>85</v>
      </c>
      <c r="AV754" s="13" t="s">
        <v>85</v>
      </c>
      <c r="AW754" s="13" t="s">
        <v>36</v>
      </c>
      <c r="AX754" s="13" t="s">
        <v>83</v>
      </c>
      <c r="AY754" s="159" t="s">
        <v>218</v>
      </c>
    </row>
    <row r="755" spans="2:65" s="1" customFormat="1" ht="16.5" customHeight="1">
      <c r="B755" s="33"/>
      <c r="C755" s="186" t="s">
        <v>2053</v>
      </c>
      <c r="D755" s="186" t="s">
        <v>638</v>
      </c>
      <c r="E755" s="187" t="s">
        <v>2054</v>
      </c>
      <c r="F755" s="188" t="s">
        <v>2055</v>
      </c>
      <c r="G755" s="189" t="s">
        <v>161</v>
      </c>
      <c r="H755" s="190">
        <v>31</v>
      </c>
      <c r="I755" s="191"/>
      <c r="J755" s="192">
        <f>ROUND(I755*H755,2)</f>
        <v>0</v>
      </c>
      <c r="K755" s="188" t="s">
        <v>19</v>
      </c>
      <c r="L755" s="193"/>
      <c r="M755" s="194" t="s">
        <v>19</v>
      </c>
      <c r="N755" s="195" t="s">
        <v>46</v>
      </c>
      <c r="P755" s="142">
        <f>O755*H755</f>
        <v>0</v>
      </c>
      <c r="Q755" s="142">
        <v>1E-3</v>
      </c>
      <c r="R755" s="142">
        <f>Q755*H755</f>
        <v>3.1E-2</v>
      </c>
      <c r="S755" s="142">
        <v>0</v>
      </c>
      <c r="T755" s="143">
        <f>S755*H755</f>
        <v>0</v>
      </c>
      <c r="AR755" s="144" t="s">
        <v>510</v>
      </c>
      <c r="AT755" s="144" t="s">
        <v>638</v>
      </c>
      <c r="AU755" s="144" t="s">
        <v>85</v>
      </c>
      <c r="AY755" s="18" t="s">
        <v>218</v>
      </c>
      <c r="BE755" s="145">
        <f>IF(N755="základní",J755,0)</f>
        <v>0</v>
      </c>
      <c r="BF755" s="145">
        <f>IF(N755="snížená",J755,0)</f>
        <v>0</v>
      </c>
      <c r="BG755" s="145">
        <f>IF(N755="zákl. přenesená",J755,0)</f>
        <v>0</v>
      </c>
      <c r="BH755" s="145">
        <f>IF(N755="sníž. přenesená",J755,0)</f>
        <v>0</v>
      </c>
      <c r="BI755" s="145">
        <f>IF(N755="nulová",J755,0)</f>
        <v>0</v>
      </c>
      <c r="BJ755" s="18" t="s">
        <v>83</v>
      </c>
      <c r="BK755" s="145">
        <f>ROUND(I755*H755,2)</f>
        <v>0</v>
      </c>
      <c r="BL755" s="18" t="s">
        <v>375</v>
      </c>
      <c r="BM755" s="144" t="s">
        <v>2056</v>
      </c>
    </row>
    <row r="756" spans="2:65" s="1" customFormat="1" ht="11.25">
      <c r="B756" s="33"/>
      <c r="D756" s="146" t="s">
        <v>226</v>
      </c>
      <c r="F756" s="147" t="s">
        <v>2055</v>
      </c>
      <c r="I756" s="148"/>
      <c r="L756" s="33"/>
      <c r="M756" s="149"/>
      <c r="T756" s="54"/>
      <c r="AT756" s="18" t="s">
        <v>226</v>
      </c>
      <c r="AU756" s="18" t="s">
        <v>85</v>
      </c>
    </row>
    <row r="757" spans="2:65" s="13" customFormat="1" ht="11.25">
      <c r="B757" s="158"/>
      <c r="D757" s="146" t="s">
        <v>230</v>
      </c>
      <c r="E757" s="159" t="s">
        <v>19</v>
      </c>
      <c r="F757" s="160" t="s">
        <v>2057</v>
      </c>
      <c r="H757" s="161">
        <v>31</v>
      </c>
      <c r="I757" s="162"/>
      <c r="L757" s="158"/>
      <c r="M757" s="163"/>
      <c r="T757" s="164"/>
      <c r="AT757" s="159" t="s">
        <v>230</v>
      </c>
      <c r="AU757" s="159" t="s">
        <v>85</v>
      </c>
      <c r="AV757" s="13" t="s">
        <v>85</v>
      </c>
      <c r="AW757" s="13" t="s">
        <v>36</v>
      </c>
      <c r="AX757" s="13" t="s">
        <v>83</v>
      </c>
      <c r="AY757" s="159" t="s">
        <v>218</v>
      </c>
    </row>
    <row r="758" spans="2:65" s="1" customFormat="1" ht="16.5" customHeight="1">
      <c r="B758" s="33"/>
      <c r="C758" s="133" t="s">
        <v>2058</v>
      </c>
      <c r="D758" s="133" t="s">
        <v>220</v>
      </c>
      <c r="E758" s="134" t="s">
        <v>2059</v>
      </c>
      <c r="F758" s="135" t="s">
        <v>2060</v>
      </c>
      <c r="G758" s="136" t="s">
        <v>532</v>
      </c>
      <c r="H758" s="137">
        <v>1</v>
      </c>
      <c r="I758" s="138"/>
      <c r="J758" s="139">
        <f>ROUND(I758*H758,2)</f>
        <v>0</v>
      </c>
      <c r="K758" s="135" t="s">
        <v>223</v>
      </c>
      <c r="L758" s="33"/>
      <c r="M758" s="140" t="s">
        <v>19</v>
      </c>
      <c r="N758" s="141" t="s">
        <v>46</v>
      </c>
      <c r="P758" s="142">
        <f>O758*H758</f>
        <v>0</v>
      </c>
      <c r="Q758" s="142">
        <v>0</v>
      </c>
      <c r="R758" s="142">
        <f>Q758*H758</f>
        <v>0</v>
      </c>
      <c r="S758" s="142">
        <v>0</v>
      </c>
      <c r="T758" s="143">
        <f>S758*H758</f>
        <v>0</v>
      </c>
      <c r="AR758" s="144" t="s">
        <v>375</v>
      </c>
      <c r="AT758" s="144" t="s">
        <v>220</v>
      </c>
      <c r="AU758" s="144" t="s">
        <v>85</v>
      </c>
      <c r="AY758" s="18" t="s">
        <v>218</v>
      </c>
      <c r="BE758" s="145">
        <f>IF(N758="základní",J758,0)</f>
        <v>0</v>
      </c>
      <c r="BF758" s="145">
        <f>IF(N758="snížená",J758,0)</f>
        <v>0</v>
      </c>
      <c r="BG758" s="145">
        <f>IF(N758="zákl. přenesená",J758,0)</f>
        <v>0</v>
      </c>
      <c r="BH758" s="145">
        <f>IF(N758="sníž. přenesená",J758,0)</f>
        <v>0</v>
      </c>
      <c r="BI758" s="145">
        <f>IF(N758="nulová",J758,0)</f>
        <v>0</v>
      </c>
      <c r="BJ758" s="18" t="s">
        <v>83</v>
      </c>
      <c r="BK758" s="145">
        <f>ROUND(I758*H758,2)</f>
        <v>0</v>
      </c>
      <c r="BL758" s="18" t="s">
        <v>375</v>
      </c>
      <c r="BM758" s="144" t="s">
        <v>2061</v>
      </c>
    </row>
    <row r="759" spans="2:65" s="1" customFormat="1" ht="11.25">
      <c r="B759" s="33"/>
      <c r="D759" s="146" t="s">
        <v>226</v>
      </c>
      <c r="F759" s="147" t="s">
        <v>2062</v>
      </c>
      <c r="I759" s="148"/>
      <c r="L759" s="33"/>
      <c r="M759" s="149"/>
      <c r="T759" s="54"/>
      <c r="AT759" s="18" t="s">
        <v>226</v>
      </c>
      <c r="AU759" s="18" t="s">
        <v>85</v>
      </c>
    </row>
    <row r="760" spans="2:65" s="1" customFormat="1" ht="11.25">
      <c r="B760" s="33"/>
      <c r="D760" s="150" t="s">
        <v>228</v>
      </c>
      <c r="F760" s="151" t="s">
        <v>2063</v>
      </c>
      <c r="I760" s="148"/>
      <c r="L760" s="33"/>
      <c r="M760" s="149"/>
      <c r="T760" s="54"/>
      <c r="AT760" s="18" t="s">
        <v>228</v>
      </c>
      <c r="AU760" s="18" t="s">
        <v>85</v>
      </c>
    </row>
    <row r="761" spans="2:65" s="13" customFormat="1" ht="11.25">
      <c r="B761" s="158"/>
      <c r="D761" s="146" t="s">
        <v>230</v>
      </c>
      <c r="E761" s="159" t="s">
        <v>19</v>
      </c>
      <c r="F761" s="160" t="s">
        <v>2064</v>
      </c>
      <c r="H761" s="161">
        <v>1</v>
      </c>
      <c r="I761" s="162"/>
      <c r="L761" s="158"/>
      <c r="M761" s="163"/>
      <c r="T761" s="164"/>
      <c r="AT761" s="159" t="s">
        <v>230</v>
      </c>
      <c r="AU761" s="159" t="s">
        <v>85</v>
      </c>
      <c r="AV761" s="13" t="s">
        <v>85</v>
      </c>
      <c r="AW761" s="13" t="s">
        <v>36</v>
      </c>
      <c r="AX761" s="13" t="s">
        <v>75</v>
      </c>
      <c r="AY761" s="159" t="s">
        <v>218</v>
      </c>
    </row>
    <row r="762" spans="2:65" s="14" customFormat="1" ht="11.25">
      <c r="B762" s="165"/>
      <c r="D762" s="146" t="s">
        <v>230</v>
      </c>
      <c r="E762" s="166" t="s">
        <v>19</v>
      </c>
      <c r="F762" s="167" t="s">
        <v>235</v>
      </c>
      <c r="H762" s="168">
        <v>1</v>
      </c>
      <c r="I762" s="169"/>
      <c r="L762" s="165"/>
      <c r="M762" s="170"/>
      <c r="T762" s="171"/>
      <c r="AT762" s="166" t="s">
        <v>230</v>
      </c>
      <c r="AU762" s="166" t="s">
        <v>85</v>
      </c>
      <c r="AV762" s="14" t="s">
        <v>224</v>
      </c>
      <c r="AW762" s="14" t="s">
        <v>36</v>
      </c>
      <c r="AX762" s="14" t="s">
        <v>83</v>
      </c>
      <c r="AY762" s="166" t="s">
        <v>218</v>
      </c>
    </row>
    <row r="763" spans="2:65" s="1" customFormat="1" ht="16.5" customHeight="1">
      <c r="B763" s="33"/>
      <c r="C763" s="186" t="s">
        <v>2065</v>
      </c>
      <c r="D763" s="186" t="s">
        <v>638</v>
      </c>
      <c r="E763" s="187" t="s">
        <v>2066</v>
      </c>
      <c r="F763" s="188" t="s">
        <v>2067</v>
      </c>
      <c r="G763" s="189" t="s">
        <v>161</v>
      </c>
      <c r="H763" s="190">
        <v>66</v>
      </c>
      <c r="I763" s="191"/>
      <c r="J763" s="192">
        <f>ROUND(I763*H763,2)</f>
        <v>0</v>
      </c>
      <c r="K763" s="188" t="s">
        <v>19</v>
      </c>
      <c r="L763" s="193"/>
      <c r="M763" s="194" t="s">
        <v>19</v>
      </c>
      <c r="N763" s="195" t="s">
        <v>46</v>
      </c>
      <c r="P763" s="142">
        <f>O763*H763</f>
        <v>0</v>
      </c>
      <c r="Q763" s="142">
        <v>1E-3</v>
      </c>
      <c r="R763" s="142">
        <f>Q763*H763</f>
        <v>6.6000000000000003E-2</v>
      </c>
      <c r="S763" s="142">
        <v>0</v>
      </c>
      <c r="T763" s="143">
        <f>S763*H763</f>
        <v>0</v>
      </c>
      <c r="AR763" s="144" t="s">
        <v>510</v>
      </c>
      <c r="AT763" s="144" t="s">
        <v>638</v>
      </c>
      <c r="AU763" s="144" t="s">
        <v>85</v>
      </c>
      <c r="AY763" s="18" t="s">
        <v>218</v>
      </c>
      <c r="BE763" s="145">
        <f>IF(N763="základní",J763,0)</f>
        <v>0</v>
      </c>
      <c r="BF763" s="145">
        <f>IF(N763="snížená",J763,0)</f>
        <v>0</v>
      </c>
      <c r="BG763" s="145">
        <f>IF(N763="zákl. přenesená",J763,0)</f>
        <v>0</v>
      </c>
      <c r="BH763" s="145">
        <f>IF(N763="sníž. přenesená",J763,0)</f>
        <v>0</v>
      </c>
      <c r="BI763" s="145">
        <f>IF(N763="nulová",J763,0)</f>
        <v>0</v>
      </c>
      <c r="BJ763" s="18" t="s">
        <v>83</v>
      </c>
      <c r="BK763" s="145">
        <f>ROUND(I763*H763,2)</f>
        <v>0</v>
      </c>
      <c r="BL763" s="18" t="s">
        <v>375</v>
      </c>
      <c r="BM763" s="144" t="s">
        <v>2068</v>
      </c>
    </row>
    <row r="764" spans="2:65" s="1" customFormat="1" ht="11.25">
      <c r="B764" s="33"/>
      <c r="D764" s="146" t="s">
        <v>226</v>
      </c>
      <c r="F764" s="147" t="s">
        <v>2067</v>
      </c>
      <c r="I764" s="148"/>
      <c r="L764" s="33"/>
      <c r="M764" s="149"/>
      <c r="T764" s="54"/>
      <c r="AT764" s="18" t="s">
        <v>226</v>
      </c>
      <c r="AU764" s="18" t="s">
        <v>85</v>
      </c>
    </row>
    <row r="765" spans="2:65" s="13" customFormat="1" ht="11.25">
      <c r="B765" s="158"/>
      <c r="D765" s="146" t="s">
        <v>230</v>
      </c>
      <c r="E765" s="159" t="s">
        <v>19</v>
      </c>
      <c r="F765" s="160" t="s">
        <v>2069</v>
      </c>
      <c r="H765" s="161">
        <v>66</v>
      </c>
      <c r="I765" s="162"/>
      <c r="L765" s="158"/>
      <c r="M765" s="163"/>
      <c r="T765" s="164"/>
      <c r="AT765" s="159" t="s">
        <v>230</v>
      </c>
      <c r="AU765" s="159" t="s">
        <v>85</v>
      </c>
      <c r="AV765" s="13" t="s">
        <v>85</v>
      </c>
      <c r="AW765" s="13" t="s">
        <v>36</v>
      </c>
      <c r="AX765" s="13" t="s">
        <v>83</v>
      </c>
      <c r="AY765" s="159" t="s">
        <v>218</v>
      </c>
    </row>
    <row r="766" spans="2:65" s="1" customFormat="1" ht="16.5" customHeight="1">
      <c r="B766" s="33"/>
      <c r="C766" s="133" t="s">
        <v>2070</v>
      </c>
      <c r="D766" s="133" t="s">
        <v>220</v>
      </c>
      <c r="E766" s="134" t="s">
        <v>2071</v>
      </c>
      <c r="F766" s="135" t="s">
        <v>2072</v>
      </c>
      <c r="G766" s="136" t="s">
        <v>161</v>
      </c>
      <c r="H766" s="137">
        <v>539.79999999999995</v>
      </c>
      <c r="I766" s="138"/>
      <c r="J766" s="139">
        <f>ROUND(I766*H766,2)</f>
        <v>0</v>
      </c>
      <c r="K766" s="135" t="s">
        <v>223</v>
      </c>
      <c r="L766" s="33"/>
      <c r="M766" s="140" t="s">
        <v>19</v>
      </c>
      <c r="N766" s="141" t="s">
        <v>46</v>
      </c>
      <c r="P766" s="142">
        <f>O766*H766</f>
        <v>0</v>
      </c>
      <c r="Q766" s="142">
        <v>6.9999999999999994E-5</v>
      </c>
      <c r="R766" s="142">
        <f>Q766*H766</f>
        <v>3.7785999999999993E-2</v>
      </c>
      <c r="S766" s="142">
        <v>0</v>
      </c>
      <c r="T766" s="143">
        <f>S766*H766</f>
        <v>0</v>
      </c>
      <c r="AR766" s="144" t="s">
        <v>375</v>
      </c>
      <c r="AT766" s="144" t="s">
        <v>220</v>
      </c>
      <c r="AU766" s="144" t="s">
        <v>85</v>
      </c>
      <c r="AY766" s="18" t="s">
        <v>218</v>
      </c>
      <c r="BE766" s="145">
        <f>IF(N766="základní",J766,0)</f>
        <v>0</v>
      </c>
      <c r="BF766" s="145">
        <f>IF(N766="snížená",J766,0)</f>
        <v>0</v>
      </c>
      <c r="BG766" s="145">
        <f>IF(N766="zákl. přenesená",J766,0)</f>
        <v>0</v>
      </c>
      <c r="BH766" s="145">
        <f>IF(N766="sníž. přenesená",J766,0)</f>
        <v>0</v>
      </c>
      <c r="BI766" s="145">
        <f>IF(N766="nulová",J766,0)</f>
        <v>0</v>
      </c>
      <c r="BJ766" s="18" t="s">
        <v>83</v>
      </c>
      <c r="BK766" s="145">
        <f>ROUND(I766*H766,2)</f>
        <v>0</v>
      </c>
      <c r="BL766" s="18" t="s">
        <v>375</v>
      </c>
      <c r="BM766" s="144" t="s">
        <v>2073</v>
      </c>
    </row>
    <row r="767" spans="2:65" s="1" customFormat="1" ht="11.25">
      <c r="B767" s="33"/>
      <c r="D767" s="146" t="s">
        <v>226</v>
      </c>
      <c r="F767" s="147" t="s">
        <v>2074</v>
      </c>
      <c r="I767" s="148"/>
      <c r="L767" s="33"/>
      <c r="M767" s="149"/>
      <c r="T767" s="54"/>
      <c r="AT767" s="18" t="s">
        <v>226</v>
      </c>
      <c r="AU767" s="18" t="s">
        <v>85</v>
      </c>
    </row>
    <row r="768" spans="2:65" s="1" customFormat="1" ht="11.25">
      <c r="B768" s="33"/>
      <c r="D768" s="150" t="s">
        <v>228</v>
      </c>
      <c r="F768" s="151" t="s">
        <v>2075</v>
      </c>
      <c r="I768" s="148"/>
      <c r="L768" s="33"/>
      <c r="M768" s="149"/>
      <c r="T768" s="54"/>
      <c r="AT768" s="18" t="s">
        <v>228</v>
      </c>
      <c r="AU768" s="18" t="s">
        <v>85</v>
      </c>
    </row>
    <row r="769" spans="2:65" s="12" customFormat="1" ht="11.25">
      <c r="B769" s="152"/>
      <c r="D769" s="146" t="s">
        <v>230</v>
      </c>
      <c r="E769" s="153" t="s">
        <v>19</v>
      </c>
      <c r="F769" s="154" t="s">
        <v>2076</v>
      </c>
      <c r="H769" s="153" t="s">
        <v>19</v>
      </c>
      <c r="I769" s="155"/>
      <c r="L769" s="152"/>
      <c r="M769" s="156"/>
      <c r="T769" s="157"/>
      <c r="AT769" s="153" t="s">
        <v>230</v>
      </c>
      <c r="AU769" s="153" t="s">
        <v>85</v>
      </c>
      <c r="AV769" s="12" t="s">
        <v>83</v>
      </c>
      <c r="AW769" s="12" t="s">
        <v>36</v>
      </c>
      <c r="AX769" s="12" t="s">
        <v>75</v>
      </c>
      <c r="AY769" s="153" t="s">
        <v>218</v>
      </c>
    </row>
    <row r="770" spans="2:65" s="13" customFormat="1" ht="11.25">
      <c r="B770" s="158"/>
      <c r="D770" s="146" t="s">
        <v>230</v>
      </c>
      <c r="E770" s="159" t="s">
        <v>19</v>
      </c>
      <c r="F770" s="160" t="s">
        <v>2077</v>
      </c>
      <c r="H770" s="161">
        <v>21.6</v>
      </c>
      <c r="I770" s="162"/>
      <c r="L770" s="158"/>
      <c r="M770" s="163"/>
      <c r="T770" s="164"/>
      <c r="AT770" s="159" t="s">
        <v>230</v>
      </c>
      <c r="AU770" s="159" t="s">
        <v>85</v>
      </c>
      <c r="AV770" s="13" t="s">
        <v>85</v>
      </c>
      <c r="AW770" s="13" t="s">
        <v>36</v>
      </c>
      <c r="AX770" s="13" t="s">
        <v>75</v>
      </c>
      <c r="AY770" s="159" t="s">
        <v>218</v>
      </c>
    </row>
    <row r="771" spans="2:65" s="13" customFormat="1" ht="11.25">
      <c r="B771" s="158"/>
      <c r="D771" s="146" t="s">
        <v>230</v>
      </c>
      <c r="E771" s="159" t="s">
        <v>19</v>
      </c>
      <c r="F771" s="160" t="s">
        <v>2078</v>
      </c>
      <c r="H771" s="161">
        <v>72</v>
      </c>
      <c r="I771" s="162"/>
      <c r="L771" s="158"/>
      <c r="M771" s="163"/>
      <c r="T771" s="164"/>
      <c r="AT771" s="159" t="s">
        <v>230</v>
      </c>
      <c r="AU771" s="159" t="s">
        <v>85</v>
      </c>
      <c r="AV771" s="13" t="s">
        <v>85</v>
      </c>
      <c r="AW771" s="13" t="s">
        <v>36</v>
      </c>
      <c r="AX771" s="13" t="s">
        <v>75</v>
      </c>
      <c r="AY771" s="159" t="s">
        <v>218</v>
      </c>
    </row>
    <row r="772" spans="2:65" s="13" customFormat="1" ht="11.25">
      <c r="B772" s="158"/>
      <c r="D772" s="146" t="s">
        <v>230</v>
      </c>
      <c r="E772" s="159" t="s">
        <v>19</v>
      </c>
      <c r="F772" s="160" t="s">
        <v>2079</v>
      </c>
      <c r="H772" s="161">
        <v>220</v>
      </c>
      <c r="I772" s="162"/>
      <c r="L772" s="158"/>
      <c r="M772" s="163"/>
      <c r="T772" s="164"/>
      <c r="AT772" s="159" t="s">
        <v>230</v>
      </c>
      <c r="AU772" s="159" t="s">
        <v>85</v>
      </c>
      <c r="AV772" s="13" t="s">
        <v>85</v>
      </c>
      <c r="AW772" s="13" t="s">
        <v>36</v>
      </c>
      <c r="AX772" s="13" t="s">
        <v>75</v>
      </c>
      <c r="AY772" s="159" t="s">
        <v>218</v>
      </c>
    </row>
    <row r="773" spans="2:65" s="13" customFormat="1" ht="11.25">
      <c r="B773" s="158"/>
      <c r="D773" s="146" t="s">
        <v>230</v>
      </c>
      <c r="E773" s="159" t="s">
        <v>19</v>
      </c>
      <c r="F773" s="160" t="s">
        <v>2080</v>
      </c>
      <c r="H773" s="161">
        <v>182</v>
      </c>
      <c r="I773" s="162"/>
      <c r="L773" s="158"/>
      <c r="M773" s="163"/>
      <c r="T773" s="164"/>
      <c r="AT773" s="159" t="s">
        <v>230</v>
      </c>
      <c r="AU773" s="159" t="s">
        <v>85</v>
      </c>
      <c r="AV773" s="13" t="s">
        <v>85</v>
      </c>
      <c r="AW773" s="13" t="s">
        <v>36</v>
      </c>
      <c r="AX773" s="13" t="s">
        <v>75</v>
      </c>
      <c r="AY773" s="159" t="s">
        <v>218</v>
      </c>
    </row>
    <row r="774" spans="2:65" s="13" customFormat="1" ht="11.25">
      <c r="B774" s="158"/>
      <c r="D774" s="146" t="s">
        <v>230</v>
      </c>
      <c r="E774" s="159" t="s">
        <v>19</v>
      </c>
      <c r="F774" s="160" t="s">
        <v>2081</v>
      </c>
      <c r="H774" s="161">
        <v>22.4</v>
      </c>
      <c r="I774" s="162"/>
      <c r="L774" s="158"/>
      <c r="M774" s="163"/>
      <c r="T774" s="164"/>
      <c r="AT774" s="159" t="s">
        <v>230</v>
      </c>
      <c r="AU774" s="159" t="s">
        <v>85</v>
      </c>
      <c r="AV774" s="13" t="s">
        <v>85</v>
      </c>
      <c r="AW774" s="13" t="s">
        <v>36</v>
      </c>
      <c r="AX774" s="13" t="s">
        <v>75</v>
      </c>
      <c r="AY774" s="159" t="s">
        <v>218</v>
      </c>
    </row>
    <row r="775" spans="2:65" s="13" customFormat="1" ht="11.25">
      <c r="B775" s="158"/>
      <c r="D775" s="146" t="s">
        <v>230</v>
      </c>
      <c r="E775" s="159" t="s">
        <v>19</v>
      </c>
      <c r="F775" s="160" t="s">
        <v>2082</v>
      </c>
      <c r="H775" s="161">
        <v>1.4</v>
      </c>
      <c r="I775" s="162"/>
      <c r="L775" s="158"/>
      <c r="M775" s="163"/>
      <c r="T775" s="164"/>
      <c r="AT775" s="159" t="s">
        <v>230</v>
      </c>
      <c r="AU775" s="159" t="s">
        <v>85</v>
      </c>
      <c r="AV775" s="13" t="s">
        <v>85</v>
      </c>
      <c r="AW775" s="13" t="s">
        <v>36</v>
      </c>
      <c r="AX775" s="13" t="s">
        <v>75</v>
      </c>
      <c r="AY775" s="159" t="s">
        <v>218</v>
      </c>
    </row>
    <row r="776" spans="2:65" s="13" customFormat="1" ht="11.25">
      <c r="B776" s="158"/>
      <c r="D776" s="146" t="s">
        <v>230</v>
      </c>
      <c r="E776" s="159" t="s">
        <v>19</v>
      </c>
      <c r="F776" s="160" t="s">
        <v>2083</v>
      </c>
      <c r="H776" s="161">
        <v>20.399999999999999</v>
      </c>
      <c r="I776" s="162"/>
      <c r="L776" s="158"/>
      <c r="M776" s="163"/>
      <c r="T776" s="164"/>
      <c r="AT776" s="159" t="s">
        <v>230</v>
      </c>
      <c r="AU776" s="159" t="s">
        <v>85</v>
      </c>
      <c r="AV776" s="13" t="s">
        <v>85</v>
      </c>
      <c r="AW776" s="13" t="s">
        <v>36</v>
      </c>
      <c r="AX776" s="13" t="s">
        <v>75</v>
      </c>
      <c r="AY776" s="159" t="s">
        <v>218</v>
      </c>
    </row>
    <row r="777" spans="2:65" s="14" customFormat="1" ht="11.25">
      <c r="B777" s="165"/>
      <c r="D777" s="146" t="s">
        <v>230</v>
      </c>
      <c r="E777" s="166" t="s">
        <v>19</v>
      </c>
      <c r="F777" s="167" t="s">
        <v>235</v>
      </c>
      <c r="H777" s="168">
        <v>539.79999999999995</v>
      </c>
      <c r="I777" s="169"/>
      <c r="L777" s="165"/>
      <c r="M777" s="170"/>
      <c r="T777" s="171"/>
      <c r="AT777" s="166" t="s">
        <v>230</v>
      </c>
      <c r="AU777" s="166" t="s">
        <v>85</v>
      </c>
      <c r="AV777" s="14" t="s">
        <v>224</v>
      </c>
      <c r="AW777" s="14" t="s">
        <v>36</v>
      </c>
      <c r="AX777" s="14" t="s">
        <v>83</v>
      </c>
      <c r="AY777" s="166" t="s">
        <v>218</v>
      </c>
    </row>
    <row r="778" spans="2:65" s="1" customFormat="1" ht="16.5" customHeight="1">
      <c r="B778" s="33"/>
      <c r="C778" s="186" t="s">
        <v>2084</v>
      </c>
      <c r="D778" s="186" t="s">
        <v>638</v>
      </c>
      <c r="E778" s="187" t="s">
        <v>2085</v>
      </c>
      <c r="F778" s="188" t="s">
        <v>2086</v>
      </c>
      <c r="G778" s="189" t="s">
        <v>161</v>
      </c>
      <c r="H778" s="190">
        <v>21.6</v>
      </c>
      <c r="I778" s="191"/>
      <c r="J778" s="192">
        <f>ROUND(I778*H778,2)</f>
        <v>0</v>
      </c>
      <c r="K778" s="188" t="s">
        <v>19</v>
      </c>
      <c r="L778" s="193"/>
      <c r="M778" s="194" t="s">
        <v>19</v>
      </c>
      <c r="N778" s="195" t="s">
        <v>46</v>
      </c>
      <c r="P778" s="142">
        <f>O778*H778</f>
        <v>0</v>
      </c>
      <c r="Q778" s="142">
        <v>1E-3</v>
      </c>
      <c r="R778" s="142">
        <f>Q778*H778</f>
        <v>2.1600000000000001E-2</v>
      </c>
      <c r="S778" s="142">
        <v>0</v>
      </c>
      <c r="T778" s="143">
        <f>S778*H778</f>
        <v>0</v>
      </c>
      <c r="AR778" s="144" t="s">
        <v>510</v>
      </c>
      <c r="AT778" s="144" t="s">
        <v>638</v>
      </c>
      <c r="AU778" s="144" t="s">
        <v>85</v>
      </c>
      <c r="AY778" s="18" t="s">
        <v>218</v>
      </c>
      <c r="BE778" s="145">
        <f>IF(N778="základní",J778,0)</f>
        <v>0</v>
      </c>
      <c r="BF778" s="145">
        <f>IF(N778="snížená",J778,0)</f>
        <v>0</v>
      </c>
      <c r="BG778" s="145">
        <f>IF(N778="zákl. přenesená",J778,0)</f>
        <v>0</v>
      </c>
      <c r="BH778" s="145">
        <f>IF(N778="sníž. přenesená",J778,0)</f>
        <v>0</v>
      </c>
      <c r="BI778" s="145">
        <f>IF(N778="nulová",J778,0)</f>
        <v>0</v>
      </c>
      <c r="BJ778" s="18" t="s">
        <v>83</v>
      </c>
      <c r="BK778" s="145">
        <f>ROUND(I778*H778,2)</f>
        <v>0</v>
      </c>
      <c r="BL778" s="18" t="s">
        <v>375</v>
      </c>
      <c r="BM778" s="144" t="s">
        <v>2087</v>
      </c>
    </row>
    <row r="779" spans="2:65" s="1" customFormat="1" ht="11.25">
      <c r="B779" s="33"/>
      <c r="D779" s="146" t="s">
        <v>226</v>
      </c>
      <c r="F779" s="147" t="s">
        <v>2086</v>
      </c>
      <c r="I779" s="148"/>
      <c r="L779" s="33"/>
      <c r="M779" s="149"/>
      <c r="T779" s="54"/>
      <c r="AT779" s="18" t="s">
        <v>226</v>
      </c>
      <c r="AU779" s="18" t="s">
        <v>85</v>
      </c>
    </row>
    <row r="780" spans="2:65" s="12" customFormat="1" ht="11.25">
      <c r="B780" s="152"/>
      <c r="D780" s="146" t="s">
        <v>230</v>
      </c>
      <c r="E780" s="153" t="s">
        <v>19</v>
      </c>
      <c r="F780" s="154" t="s">
        <v>2088</v>
      </c>
      <c r="H780" s="153" t="s">
        <v>19</v>
      </c>
      <c r="I780" s="155"/>
      <c r="L780" s="152"/>
      <c r="M780" s="156"/>
      <c r="T780" s="157"/>
      <c r="AT780" s="153" t="s">
        <v>230</v>
      </c>
      <c r="AU780" s="153" t="s">
        <v>85</v>
      </c>
      <c r="AV780" s="12" t="s">
        <v>83</v>
      </c>
      <c r="AW780" s="12" t="s">
        <v>36</v>
      </c>
      <c r="AX780" s="12" t="s">
        <v>75</v>
      </c>
      <c r="AY780" s="153" t="s">
        <v>218</v>
      </c>
    </row>
    <row r="781" spans="2:65" s="13" customFormat="1" ht="11.25">
      <c r="B781" s="158"/>
      <c r="D781" s="146" t="s">
        <v>230</v>
      </c>
      <c r="E781" s="159" t="s">
        <v>19</v>
      </c>
      <c r="F781" s="160" t="s">
        <v>2089</v>
      </c>
      <c r="H781" s="161">
        <v>21.6</v>
      </c>
      <c r="I781" s="162"/>
      <c r="L781" s="158"/>
      <c r="M781" s="163"/>
      <c r="T781" s="164"/>
      <c r="AT781" s="159" t="s">
        <v>230</v>
      </c>
      <c r="AU781" s="159" t="s">
        <v>85</v>
      </c>
      <c r="AV781" s="13" t="s">
        <v>85</v>
      </c>
      <c r="AW781" s="13" t="s">
        <v>36</v>
      </c>
      <c r="AX781" s="13" t="s">
        <v>83</v>
      </c>
      <c r="AY781" s="159" t="s">
        <v>218</v>
      </c>
    </row>
    <row r="782" spans="2:65" s="1" customFormat="1" ht="16.5" customHeight="1">
      <c r="B782" s="33"/>
      <c r="C782" s="186" t="s">
        <v>2090</v>
      </c>
      <c r="D782" s="186" t="s">
        <v>638</v>
      </c>
      <c r="E782" s="187" t="s">
        <v>2091</v>
      </c>
      <c r="F782" s="188" t="s">
        <v>2092</v>
      </c>
      <c r="G782" s="189" t="s">
        <v>161</v>
      </c>
      <c r="H782" s="190">
        <v>72</v>
      </c>
      <c r="I782" s="191"/>
      <c r="J782" s="192">
        <f>ROUND(I782*H782,2)</f>
        <v>0</v>
      </c>
      <c r="K782" s="188" t="s">
        <v>19</v>
      </c>
      <c r="L782" s="193"/>
      <c r="M782" s="194" t="s">
        <v>19</v>
      </c>
      <c r="N782" s="195" t="s">
        <v>46</v>
      </c>
      <c r="P782" s="142">
        <f>O782*H782</f>
        <v>0</v>
      </c>
      <c r="Q782" s="142">
        <v>1E-3</v>
      </c>
      <c r="R782" s="142">
        <f>Q782*H782</f>
        <v>7.2000000000000008E-2</v>
      </c>
      <c r="S782" s="142">
        <v>0</v>
      </c>
      <c r="T782" s="143">
        <f>S782*H782</f>
        <v>0</v>
      </c>
      <c r="AR782" s="144" t="s">
        <v>510</v>
      </c>
      <c r="AT782" s="144" t="s">
        <v>638</v>
      </c>
      <c r="AU782" s="144" t="s">
        <v>85</v>
      </c>
      <c r="AY782" s="18" t="s">
        <v>218</v>
      </c>
      <c r="BE782" s="145">
        <f>IF(N782="základní",J782,0)</f>
        <v>0</v>
      </c>
      <c r="BF782" s="145">
        <f>IF(N782="snížená",J782,0)</f>
        <v>0</v>
      </c>
      <c r="BG782" s="145">
        <f>IF(N782="zákl. přenesená",J782,0)</f>
        <v>0</v>
      </c>
      <c r="BH782" s="145">
        <f>IF(N782="sníž. přenesená",J782,0)</f>
        <v>0</v>
      </c>
      <c r="BI782" s="145">
        <f>IF(N782="nulová",J782,0)</f>
        <v>0</v>
      </c>
      <c r="BJ782" s="18" t="s">
        <v>83</v>
      </c>
      <c r="BK782" s="145">
        <f>ROUND(I782*H782,2)</f>
        <v>0</v>
      </c>
      <c r="BL782" s="18" t="s">
        <v>375</v>
      </c>
      <c r="BM782" s="144" t="s">
        <v>2093</v>
      </c>
    </row>
    <row r="783" spans="2:65" s="1" customFormat="1" ht="11.25">
      <c r="B783" s="33"/>
      <c r="D783" s="146" t="s">
        <v>226</v>
      </c>
      <c r="F783" s="147" t="s">
        <v>2092</v>
      </c>
      <c r="I783" s="148"/>
      <c r="L783" s="33"/>
      <c r="M783" s="149"/>
      <c r="T783" s="54"/>
      <c r="AT783" s="18" t="s">
        <v>226</v>
      </c>
      <c r="AU783" s="18" t="s">
        <v>85</v>
      </c>
    </row>
    <row r="784" spans="2:65" s="12" customFormat="1" ht="11.25">
      <c r="B784" s="152"/>
      <c r="D784" s="146" t="s">
        <v>230</v>
      </c>
      <c r="E784" s="153" t="s">
        <v>19</v>
      </c>
      <c r="F784" s="154" t="s">
        <v>2088</v>
      </c>
      <c r="H784" s="153" t="s">
        <v>19</v>
      </c>
      <c r="I784" s="155"/>
      <c r="L784" s="152"/>
      <c r="M784" s="156"/>
      <c r="T784" s="157"/>
      <c r="AT784" s="153" t="s">
        <v>230</v>
      </c>
      <c r="AU784" s="153" t="s">
        <v>85</v>
      </c>
      <c r="AV784" s="12" t="s">
        <v>83</v>
      </c>
      <c r="AW784" s="12" t="s">
        <v>36</v>
      </c>
      <c r="AX784" s="12" t="s">
        <v>75</v>
      </c>
      <c r="AY784" s="153" t="s">
        <v>218</v>
      </c>
    </row>
    <row r="785" spans="2:65" s="13" customFormat="1" ht="11.25">
      <c r="B785" s="158"/>
      <c r="D785" s="146" t="s">
        <v>230</v>
      </c>
      <c r="E785" s="159" t="s">
        <v>19</v>
      </c>
      <c r="F785" s="160" t="s">
        <v>2094</v>
      </c>
      <c r="H785" s="161">
        <v>72</v>
      </c>
      <c r="I785" s="162"/>
      <c r="L785" s="158"/>
      <c r="M785" s="163"/>
      <c r="T785" s="164"/>
      <c r="AT785" s="159" t="s">
        <v>230</v>
      </c>
      <c r="AU785" s="159" t="s">
        <v>85</v>
      </c>
      <c r="AV785" s="13" t="s">
        <v>85</v>
      </c>
      <c r="AW785" s="13" t="s">
        <v>36</v>
      </c>
      <c r="AX785" s="13" t="s">
        <v>83</v>
      </c>
      <c r="AY785" s="159" t="s">
        <v>218</v>
      </c>
    </row>
    <row r="786" spans="2:65" s="1" customFormat="1" ht="16.5" customHeight="1">
      <c r="B786" s="33"/>
      <c r="C786" s="186" t="s">
        <v>2095</v>
      </c>
      <c r="D786" s="186" t="s">
        <v>638</v>
      </c>
      <c r="E786" s="187" t="s">
        <v>2096</v>
      </c>
      <c r="F786" s="188" t="s">
        <v>2097</v>
      </c>
      <c r="G786" s="189" t="s">
        <v>161</v>
      </c>
      <c r="H786" s="190">
        <v>220</v>
      </c>
      <c r="I786" s="191"/>
      <c r="J786" s="192">
        <f>ROUND(I786*H786,2)</f>
        <v>0</v>
      </c>
      <c r="K786" s="188" t="s">
        <v>19</v>
      </c>
      <c r="L786" s="193"/>
      <c r="M786" s="194" t="s">
        <v>19</v>
      </c>
      <c r="N786" s="195" t="s">
        <v>46</v>
      </c>
      <c r="P786" s="142">
        <f>O786*H786</f>
        <v>0</v>
      </c>
      <c r="Q786" s="142">
        <v>1E-3</v>
      </c>
      <c r="R786" s="142">
        <f>Q786*H786</f>
        <v>0.22</v>
      </c>
      <c r="S786" s="142">
        <v>0</v>
      </c>
      <c r="T786" s="143">
        <f>S786*H786</f>
        <v>0</v>
      </c>
      <c r="AR786" s="144" t="s">
        <v>510</v>
      </c>
      <c r="AT786" s="144" t="s">
        <v>638</v>
      </c>
      <c r="AU786" s="144" t="s">
        <v>85</v>
      </c>
      <c r="AY786" s="18" t="s">
        <v>218</v>
      </c>
      <c r="BE786" s="145">
        <f>IF(N786="základní",J786,0)</f>
        <v>0</v>
      </c>
      <c r="BF786" s="145">
        <f>IF(N786="snížená",J786,0)</f>
        <v>0</v>
      </c>
      <c r="BG786" s="145">
        <f>IF(N786="zákl. přenesená",J786,0)</f>
        <v>0</v>
      </c>
      <c r="BH786" s="145">
        <f>IF(N786="sníž. přenesená",J786,0)</f>
        <v>0</v>
      </c>
      <c r="BI786" s="145">
        <f>IF(N786="nulová",J786,0)</f>
        <v>0</v>
      </c>
      <c r="BJ786" s="18" t="s">
        <v>83</v>
      </c>
      <c r="BK786" s="145">
        <f>ROUND(I786*H786,2)</f>
        <v>0</v>
      </c>
      <c r="BL786" s="18" t="s">
        <v>375</v>
      </c>
      <c r="BM786" s="144" t="s">
        <v>2098</v>
      </c>
    </row>
    <row r="787" spans="2:65" s="1" customFormat="1" ht="11.25">
      <c r="B787" s="33"/>
      <c r="D787" s="146" t="s">
        <v>226</v>
      </c>
      <c r="F787" s="147" t="s">
        <v>2097</v>
      </c>
      <c r="I787" s="148"/>
      <c r="L787" s="33"/>
      <c r="M787" s="149"/>
      <c r="T787" s="54"/>
      <c r="AT787" s="18" t="s">
        <v>226</v>
      </c>
      <c r="AU787" s="18" t="s">
        <v>85</v>
      </c>
    </row>
    <row r="788" spans="2:65" s="12" customFormat="1" ht="11.25">
      <c r="B788" s="152"/>
      <c r="D788" s="146" t="s">
        <v>230</v>
      </c>
      <c r="E788" s="153" t="s">
        <v>19</v>
      </c>
      <c r="F788" s="154" t="s">
        <v>2088</v>
      </c>
      <c r="H788" s="153" t="s">
        <v>19</v>
      </c>
      <c r="I788" s="155"/>
      <c r="L788" s="152"/>
      <c r="M788" s="156"/>
      <c r="T788" s="157"/>
      <c r="AT788" s="153" t="s">
        <v>230</v>
      </c>
      <c r="AU788" s="153" t="s">
        <v>85</v>
      </c>
      <c r="AV788" s="12" t="s">
        <v>83</v>
      </c>
      <c r="AW788" s="12" t="s">
        <v>36</v>
      </c>
      <c r="AX788" s="12" t="s">
        <v>75</v>
      </c>
      <c r="AY788" s="153" t="s">
        <v>218</v>
      </c>
    </row>
    <row r="789" spans="2:65" s="13" customFormat="1" ht="11.25">
      <c r="B789" s="158"/>
      <c r="D789" s="146" t="s">
        <v>230</v>
      </c>
      <c r="E789" s="159" t="s">
        <v>19</v>
      </c>
      <c r="F789" s="160" t="s">
        <v>2099</v>
      </c>
      <c r="H789" s="161">
        <v>220</v>
      </c>
      <c r="I789" s="162"/>
      <c r="L789" s="158"/>
      <c r="M789" s="163"/>
      <c r="T789" s="164"/>
      <c r="AT789" s="159" t="s">
        <v>230</v>
      </c>
      <c r="AU789" s="159" t="s">
        <v>85</v>
      </c>
      <c r="AV789" s="13" t="s">
        <v>85</v>
      </c>
      <c r="AW789" s="13" t="s">
        <v>36</v>
      </c>
      <c r="AX789" s="13" t="s">
        <v>83</v>
      </c>
      <c r="AY789" s="159" t="s">
        <v>218</v>
      </c>
    </row>
    <row r="790" spans="2:65" s="1" customFormat="1" ht="16.5" customHeight="1">
      <c r="B790" s="33"/>
      <c r="C790" s="186" t="s">
        <v>2100</v>
      </c>
      <c r="D790" s="186" t="s">
        <v>638</v>
      </c>
      <c r="E790" s="187" t="s">
        <v>2101</v>
      </c>
      <c r="F790" s="188" t="s">
        <v>2102</v>
      </c>
      <c r="G790" s="189" t="s">
        <v>161</v>
      </c>
      <c r="H790" s="190">
        <v>182</v>
      </c>
      <c r="I790" s="191"/>
      <c r="J790" s="192">
        <f>ROUND(I790*H790,2)</f>
        <v>0</v>
      </c>
      <c r="K790" s="188" t="s">
        <v>19</v>
      </c>
      <c r="L790" s="193"/>
      <c r="M790" s="194" t="s">
        <v>19</v>
      </c>
      <c r="N790" s="195" t="s">
        <v>46</v>
      </c>
      <c r="P790" s="142">
        <f>O790*H790</f>
        <v>0</v>
      </c>
      <c r="Q790" s="142">
        <v>1E-3</v>
      </c>
      <c r="R790" s="142">
        <f>Q790*H790</f>
        <v>0.182</v>
      </c>
      <c r="S790" s="142">
        <v>0</v>
      </c>
      <c r="T790" s="143">
        <f>S790*H790</f>
        <v>0</v>
      </c>
      <c r="AR790" s="144" t="s">
        <v>510</v>
      </c>
      <c r="AT790" s="144" t="s">
        <v>638</v>
      </c>
      <c r="AU790" s="144" t="s">
        <v>85</v>
      </c>
      <c r="AY790" s="18" t="s">
        <v>218</v>
      </c>
      <c r="BE790" s="145">
        <f>IF(N790="základní",J790,0)</f>
        <v>0</v>
      </c>
      <c r="BF790" s="145">
        <f>IF(N790="snížená",J790,0)</f>
        <v>0</v>
      </c>
      <c r="BG790" s="145">
        <f>IF(N790="zákl. přenesená",J790,0)</f>
        <v>0</v>
      </c>
      <c r="BH790" s="145">
        <f>IF(N790="sníž. přenesená",J790,0)</f>
        <v>0</v>
      </c>
      <c r="BI790" s="145">
        <f>IF(N790="nulová",J790,0)</f>
        <v>0</v>
      </c>
      <c r="BJ790" s="18" t="s">
        <v>83</v>
      </c>
      <c r="BK790" s="145">
        <f>ROUND(I790*H790,2)</f>
        <v>0</v>
      </c>
      <c r="BL790" s="18" t="s">
        <v>375</v>
      </c>
      <c r="BM790" s="144" t="s">
        <v>2103</v>
      </c>
    </row>
    <row r="791" spans="2:65" s="1" customFormat="1" ht="11.25">
      <c r="B791" s="33"/>
      <c r="D791" s="146" t="s">
        <v>226</v>
      </c>
      <c r="F791" s="147" t="s">
        <v>2102</v>
      </c>
      <c r="I791" s="148"/>
      <c r="L791" s="33"/>
      <c r="M791" s="149"/>
      <c r="T791" s="54"/>
      <c r="AT791" s="18" t="s">
        <v>226</v>
      </c>
      <c r="AU791" s="18" t="s">
        <v>85</v>
      </c>
    </row>
    <row r="792" spans="2:65" s="12" customFormat="1" ht="11.25">
      <c r="B792" s="152"/>
      <c r="D792" s="146" t="s">
        <v>230</v>
      </c>
      <c r="E792" s="153" t="s">
        <v>19</v>
      </c>
      <c r="F792" s="154" t="s">
        <v>2088</v>
      </c>
      <c r="H792" s="153" t="s">
        <v>19</v>
      </c>
      <c r="I792" s="155"/>
      <c r="L792" s="152"/>
      <c r="M792" s="156"/>
      <c r="T792" s="157"/>
      <c r="AT792" s="153" t="s">
        <v>230</v>
      </c>
      <c r="AU792" s="153" t="s">
        <v>85</v>
      </c>
      <c r="AV792" s="12" t="s">
        <v>83</v>
      </c>
      <c r="AW792" s="12" t="s">
        <v>36</v>
      </c>
      <c r="AX792" s="12" t="s">
        <v>75</v>
      </c>
      <c r="AY792" s="153" t="s">
        <v>218</v>
      </c>
    </row>
    <row r="793" spans="2:65" s="13" customFormat="1" ht="11.25">
      <c r="B793" s="158"/>
      <c r="D793" s="146" t="s">
        <v>230</v>
      </c>
      <c r="E793" s="159" t="s">
        <v>19</v>
      </c>
      <c r="F793" s="160" t="s">
        <v>2104</v>
      </c>
      <c r="H793" s="161">
        <v>182</v>
      </c>
      <c r="I793" s="162"/>
      <c r="L793" s="158"/>
      <c r="M793" s="163"/>
      <c r="T793" s="164"/>
      <c r="AT793" s="159" t="s">
        <v>230</v>
      </c>
      <c r="AU793" s="159" t="s">
        <v>85</v>
      </c>
      <c r="AV793" s="13" t="s">
        <v>85</v>
      </c>
      <c r="AW793" s="13" t="s">
        <v>36</v>
      </c>
      <c r="AX793" s="13" t="s">
        <v>83</v>
      </c>
      <c r="AY793" s="159" t="s">
        <v>218</v>
      </c>
    </row>
    <row r="794" spans="2:65" s="1" customFormat="1" ht="16.5" customHeight="1">
      <c r="B794" s="33"/>
      <c r="C794" s="186" t="s">
        <v>2105</v>
      </c>
      <c r="D794" s="186" t="s">
        <v>638</v>
      </c>
      <c r="E794" s="187" t="s">
        <v>2106</v>
      </c>
      <c r="F794" s="188" t="s">
        <v>2107</v>
      </c>
      <c r="G794" s="189" t="s">
        <v>161</v>
      </c>
      <c r="H794" s="190">
        <v>22.4</v>
      </c>
      <c r="I794" s="191"/>
      <c r="J794" s="192">
        <f>ROUND(I794*H794,2)</f>
        <v>0</v>
      </c>
      <c r="K794" s="188" t="s">
        <v>19</v>
      </c>
      <c r="L794" s="193"/>
      <c r="M794" s="194" t="s">
        <v>19</v>
      </c>
      <c r="N794" s="195" t="s">
        <v>46</v>
      </c>
      <c r="P794" s="142">
        <f>O794*H794</f>
        <v>0</v>
      </c>
      <c r="Q794" s="142">
        <v>1E-3</v>
      </c>
      <c r="R794" s="142">
        <f>Q794*H794</f>
        <v>2.24E-2</v>
      </c>
      <c r="S794" s="142">
        <v>0</v>
      </c>
      <c r="T794" s="143">
        <f>S794*H794</f>
        <v>0</v>
      </c>
      <c r="AR794" s="144" t="s">
        <v>510</v>
      </c>
      <c r="AT794" s="144" t="s">
        <v>638</v>
      </c>
      <c r="AU794" s="144" t="s">
        <v>85</v>
      </c>
      <c r="AY794" s="18" t="s">
        <v>218</v>
      </c>
      <c r="BE794" s="145">
        <f>IF(N794="základní",J794,0)</f>
        <v>0</v>
      </c>
      <c r="BF794" s="145">
        <f>IF(N794="snížená",J794,0)</f>
        <v>0</v>
      </c>
      <c r="BG794" s="145">
        <f>IF(N794="zákl. přenesená",J794,0)</f>
        <v>0</v>
      </c>
      <c r="BH794" s="145">
        <f>IF(N794="sníž. přenesená",J794,0)</f>
        <v>0</v>
      </c>
      <c r="BI794" s="145">
        <f>IF(N794="nulová",J794,0)</f>
        <v>0</v>
      </c>
      <c r="BJ794" s="18" t="s">
        <v>83</v>
      </c>
      <c r="BK794" s="145">
        <f>ROUND(I794*H794,2)</f>
        <v>0</v>
      </c>
      <c r="BL794" s="18" t="s">
        <v>375</v>
      </c>
      <c r="BM794" s="144" t="s">
        <v>2108</v>
      </c>
    </row>
    <row r="795" spans="2:65" s="1" customFormat="1" ht="11.25">
      <c r="B795" s="33"/>
      <c r="D795" s="146" t="s">
        <v>226</v>
      </c>
      <c r="F795" s="147" t="s">
        <v>2107</v>
      </c>
      <c r="I795" s="148"/>
      <c r="L795" s="33"/>
      <c r="M795" s="149"/>
      <c r="T795" s="54"/>
      <c r="AT795" s="18" t="s">
        <v>226</v>
      </c>
      <c r="AU795" s="18" t="s">
        <v>85</v>
      </c>
    </row>
    <row r="796" spans="2:65" s="12" customFormat="1" ht="11.25">
      <c r="B796" s="152"/>
      <c r="D796" s="146" t="s">
        <v>230</v>
      </c>
      <c r="E796" s="153" t="s">
        <v>19</v>
      </c>
      <c r="F796" s="154" t="s">
        <v>2088</v>
      </c>
      <c r="H796" s="153" t="s">
        <v>19</v>
      </c>
      <c r="I796" s="155"/>
      <c r="L796" s="152"/>
      <c r="M796" s="156"/>
      <c r="T796" s="157"/>
      <c r="AT796" s="153" t="s">
        <v>230</v>
      </c>
      <c r="AU796" s="153" t="s">
        <v>85</v>
      </c>
      <c r="AV796" s="12" t="s">
        <v>83</v>
      </c>
      <c r="AW796" s="12" t="s">
        <v>36</v>
      </c>
      <c r="AX796" s="12" t="s">
        <v>75</v>
      </c>
      <c r="AY796" s="153" t="s">
        <v>218</v>
      </c>
    </row>
    <row r="797" spans="2:65" s="13" customFormat="1" ht="11.25">
      <c r="B797" s="158"/>
      <c r="D797" s="146" t="s">
        <v>230</v>
      </c>
      <c r="E797" s="159" t="s">
        <v>19</v>
      </c>
      <c r="F797" s="160" t="s">
        <v>2109</v>
      </c>
      <c r="H797" s="161">
        <v>22.4</v>
      </c>
      <c r="I797" s="162"/>
      <c r="L797" s="158"/>
      <c r="M797" s="163"/>
      <c r="T797" s="164"/>
      <c r="AT797" s="159" t="s">
        <v>230</v>
      </c>
      <c r="AU797" s="159" t="s">
        <v>85</v>
      </c>
      <c r="AV797" s="13" t="s">
        <v>85</v>
      </c>
      <c r="AW797" s="13" t="s">
        <v>36</v>
      </c>
      <c r="AX797" s="13" t="s">
        <v>83</v>
      </c>
      <c r="AY797" s="159" t="s">
        <v>218</v>
      </c>
    </row>
    <row r="798" spans="2:65" s="1" customFormat="1" ht="16.5" customHeight="1">
      <c r="B798" s="33"/>
      <c r="C798" s="186" t="s">
        <v>2110</v>
      </c>
      <c r="D798" s="186" t="s">
        <v>638</v>
      </c>
      <c r="E798" s="187" t="s">
        <v>2111</v>
      </c>
      <c r="F798" s="188" t="s">
        <v>2112</v>
      </c>
      <c r="G798" s="189" t="s">
        <v>161</v>
      </c>
      <c r="H798" s="190">
        <v>1.4</v>
      </c>
      <c r="I798" s="191"/>
      <c r="J798" s="192">
        <f>ROUND(I798*H798,2)</f>
        <v>0</v>
      </c>
      <c r="K798" s="188" t="s">
        <v>19</v>
      </c>
      <c r="L798" s="193"/>
      <c r="M798" s="194" t="s">
        <v>19</v>
      </c>
      <c r="N798" s="195" t="s">
        <v>46</v>
      </c>
      <c r="P798" s="142">
        <f>O798*H798</f>
        <v>0</v>
      </c>
      <c r="Q798" s="142">
        <v>1E-3</v>
      </c>
      <c r="R798" s="142">
        <f>Q798*H798</f>
        <v>1.4E-3</v>
      </c>
      <c r="S798" s="142">
        <v>0</v>
      </c>
      <c r="T798" s="143">
        <f>S798*H798</f>
        <v>0</v>
      </c>
      <c r="AR798" s="144" t="s">
        <v>510</v>
      </c>
      <c r="AT798" s="144" t="s">
        <v>638</v>
      </c>
      <c r="AU798" s="144" t="s">
        <v>85</v>
      </c>
      <c r="AY798" s="18" t="s">
        <v>218</v>
      </c>
      <c r="BE798" s="145">
        <f>IF(N798="základní",J798,0)</f>
        <v>0</v>
      </c>
      <c r="BF798" s="145">
        <f>IF(N798="snížená",J798,0)</f>
        <v>0</v>
      </c>
      <c r="BG798" s="145">
        <f>IF(N798="zákl. přenesená",J798,0)</f>
        <v>0</v>
      </c>
      <c r="BH798" s="145">
        <f>IF(N798="sníž. přenesená",J798,0)</f>
        <v>0</v>
      </c>
      <c r="BI798" s="145">
        <f>IF(N798="nulová",J798,0)</f>
        <v>0</v>
      </c>
      <c r="BJ798" s="18" t="s">
        <v>83</v>
      </c>
      <c r="BK798" s="145">
        <f>ROUND(I798*H798,2)</f>
        <v>0</v>
      </c>
      <c r="BL798" s="18" t="s">
        <v>375</v>
      </c>
      <c r="BM798" s="144" t="s">
        <v>2113</v>
      </c>
    </row>
    <row r="799" spans="2:65" s="1" customFormat="1" ht="11.25">
      <c r="B799" s="33"/>
      <c r="D799" s="146" t="s">
        <v>226</v>
      </c>
      <c r="F799" s="147" t="s">
        <v>2112</v>
      </c>
      <c r="I799" s="148"/>
      <c r="L799" s="33"/>
      <c r="M799" s="149"/>
      <c r="T799" s="54"/>
      <c r="AT799" s="18" t="s">
        <v>226</v>
      </c>
      <c r="AU799" s="18" t="s">
        <v>85</v>
      </c>
    </row>
    <row r="800" spans="2:65" s="12" customFormat="1" ht="11.25">
      <c r="B800" s="152"/>
      <c r="D800" s="146" t="s">
        <v>230</v>
      </c>
      <c r="E800" s="153" t="s">
        <v>19</v>
      </c>
      <c r="F800" s="154" t="s">
        <v>2088</v>
      </c>
      <c r="H800" s="153" t="s">
        <v>19</v>
      </c>
      <c r="I800" s="155"/>
      <c r="L800" s="152"/>
      <c r="M800" s="156"/>
      <c r="T800" s="157"/>
      <c r="AT800" s="153" t="s">
        <v>230</v>
      </c>
      <c r="AU800" s="153" t="s">
        <v>85</v>
      </c>
      <c r="AV800" s="12" t="s">
        <v>83</v>
      </c>
      <c r="AW800" s="12" t="s">
        <v>36</v>
      </c>
      <c r="AX800" s="12" t="s">
        <v>75</v>
      </c>
      <c r="AY800" s="153" t="s">
        <v>218</v>
      </c>
    </row>
    <row r="801" spans="2:65" s="13" customFormat="1" ht="11.25">
      <c r="B801" s="158"/>
      <c r="D801" s="146" t="s">
        <v>230</v>
      </c>
      <c r="E801" s="159" t="s">
        <v>19</v>
      </c>
      <c r="F801" s="160" t="s">
        <v>2114</v>
      </c>
      <c r="H801" s="161">
        <v>1.4</v>
      </c>
      <c r="I801" s="162"/>
      <c r="L801" s="158"/>
      <c r="M801" s="163"/>
      <c r="T801" s="164"/>
      <c r="AT801" s="159" t="s">
        <v>230</v>
      </c>
      <c r="AU801" s="159" t="s">
        <v>85</v>
      </c>
      <c r="AV801" s="13" t="s">
        <v>85</v>
      </c>
      <c r="AW801" s="13" t="s">
        <v>36</v>
      </c>
      <c r="AX801" s="13" t="s">
        <v>83</v>
      </c>
      <c r="AY801" s="159" t="s">
        <v>218</v>
      </c>
    </row>
    <row r="802" spans="2:65" s="1" customFormat="1" ht="16.5" customHeight="1">
      <c r="B802" s="33"/>
      <c r="C802" s="186" t="s">
        <v>2115</v>
      </c>
      <c r="D802" s="186" t="s">
        <v>638</v>
      </c>
      <c r="E802" s="187" t="s">
        <v>2116</v>
      </c>
      <c r="F802" s="188" t="s">
        <v>2117</v>
      </c>
      <c r="G802" s="189" t="s">
        <v>161</v>
      </c>
      <c r="H802" s="190">
        <v>20.399999999999999</v>
      </c>
      <c r="I802" s="191"/>
      <c r="J802" s="192">
        <f>ROUND(I802*H802,2)</f>
        <v>0</v>
      </c>
      <c r="K802" s="188" t="s">
        <v>19</v>
      </c>
      <c r="L802" s="193"/>
      <c r="M802" s="194" t="s">
        <v>19</v>
      </c>
      <c r="N802" s="195" t="s">
        <v>46</v>
      </c>
      <c r="P802" s="142">
        <f>O802*H802</f>
        <v>0</v>
      </c>
      <c r="Q802" s="142">
        <v>1E-3</v>
      </c>
      <c r="R802" s="142">
        <f>Q802*H802</f>
        <v>2.0399999999999998E-2</v>
      </c>
      <c r="S802" s="142">
        <v>0</v>
      </c>
      <c r="T802" s="143">
        <f>S802*H802</f>
        <v>0</v>
      </c>
      <c r="AR802" s="144" t="s">
        <v>510</v>
      </c>
      <c r="AT802" s="144" t="s">
        <v>638</v>
      </c>
      <c r="AU802" s="144" t="s">
        <v>85</v>
      </c>
      <c r="AY802" s="18" t="s">
        <v>218</v>
      </c>
      <c r="BE802" s="145">
        <f>IF(N802="základní",J802,0)</f>
        <v>0</v>
      </c>
      <c r="BF802" s="145">
        <f>IF(N802="snížená",J802,0)</f>
        <v>0</v>
      </c>
      <c r="BG802" s="145">
        <f>IF(N802="zákl. přenesená",J802,0)</f>
        <v>0</v>
      </c>
      <c r="BH802" s="145">
        <f>IF(N802="sníž. přenesená",J802,0)</f>
        <v>0</v>
      </c>
      <c r="BI802" s="145">
        <f>IF(N802="nulová",J802,0)</f>
        <v>0</v>
      </c>
      <c r="BJ802" s="18" t="s">
        <v>83</v>
      </c>
      <c r="BK802" s="145">
        <f>ROUND(I802*H802,2)</f>
        <v>0</v>
      </c>
      <c r="BL802" s="18" t="s">
        <v>375</v>
      </c>
      <c r="BM802" s="144" t="s">
        <v>2118</v>
      </c>
    </row>
    <row r="803" spans="2:65" s="1" customFormat="1" ht="11.25">
      <c r="B803" s="33"/>
      <c r="D803" s="146" t="s">
        <v>226</v>
      </c>
      <c r="F803" s="147" t="s">
        <v>2117</v>
      </c>
      <c r="I803" s="148"/>
      <c r="L803" s="33"/>
      <c r="M803" s="149"/>
      <c r="T803" s="54"/>
      <c r="AT803" s="18" t="s">
        <v>226</v>
      </c>
      <c r="AU803" s="18" t="s">
        <v>85</v>
      </c>
    </row>
    <row r="804" spans="2:65" s="12" customFormat="1" ht="11.25">
      <c r="B804" s="152"/>
      <c r="D804" s="146" t="s">
        <v>230</v>
      </c>
      <c r="E804" s="153" t="s">
        <v>19</v>
      </c>
      <c r="F804" s="154" t="s">
        <v>2088</v>
      </c>
      <c r="H804" s="153" t="s">
        <v>19</v>
      </c>
      <c r="I804" s="155"/>
      <c r="L804" s="152"/>
      <c r="M804" s="156"/>
      <c r="T804" s="157"/>
      <c r="AT804" s="153" t="s">
        <v>230</v>
      </c>
      <c r="AU804" s="153" t="s">
        <v>85</v>
      </c>
      <c r="AV804" s="12" t="s">
        <v>83</v>
      </c>
      <c r="AW804" s="12" t="s">
        <v>36</v>
      </c>
      <c r="AX804" s="12" t="s">
        <v>75</v>
      </c>
      <c r="AY804" s="153" t="s">
        <v>218</v>
      </c>
    </row>
    <row r="805" spans="2:65" s="13" customFormat="1" ht="11.25">
      <c r="B805" s="158"/>
      <c r="D805" s="146" t="s">
        <v>230</v>
      </c>
      <c r="E805" s="159" t="s">
        <v>19</v>
      </c>
      <c r="F805" s="160" t="s">
        <v>2119</v>
      </c>
      <c r="H805" s="161">
        <v>20.399999999999999</v>
      </c>
      <c r="I805" s="162"/>
      <c r="L805" s="158"/>
      <c r="M805" s="163"/>
      <c r="T805" s="164"/>
      <c r="AT805" s="159" t="s">
        <v>230</v>
      </c>
      <c r="AU805" s="159" t="s">
        <v>85</v>
      </c>
      <c r="AV805" s="13" t="s">
        <v>85</v>
      </c>
      <c r="AW805" s="13" t="s">
        <v>36</v>
      </c>
      <c r="AX805" s="13" t="s">
        <v>83</v>
      </c>
      <c r="AY805" s="159" t="s">
        <v>218</v>
      </c>
    </row>
    <row r="806" spans="2:65" s="1" customFormat="1" ht="16.5" customHeight="1">
      <c r="B806" s="33"/>
      <c r="C806" s="133" t="s">
        <v>2120</v>
      </c>
      <c r="D806" s="133" t="s">
        <v>220</v>
      </c>
      <c r="E806" s="134" t="s">
        <v>2121</v>
      </c>
      <c r="F806" s="135" t="s">
        <v>2122</v>
      </c>
      <c r="G806" s="136" t="s">
        <v>161</v>
      </c>
      <c r="H806" s="137">
        <v>227.85</v>
      </c>
      <c r="I806" s="138"/>
      <c r="J806" s="139">
        <f>ROUND(I806*H806,2)</f>
        <v>0</v>
      </c>
      <c r="K806" s="135" t="s">
        <v>223</v>
      </c>
      <c r="L806" s="33"/>
      <c r="M806" s="140" t="s">
        <v>19</v>
      </c>
      <c r="N806" s="141" t="s">
        <v>46</v>
      </c>
      <c r="P806" s="142">
        <f>O806*H806</f>
        <v>0</v>
      </c>
      <c r="Q806" s="142">
        <v>6.0000000000000002E-5</v>
      </c>
      <c r="R806" s="142">
        <f>Q806*H806</f>
        <v>1.3671000000000001E-2</v>
      </c>
      <c r="S806" s="142">
        <v>0</v>
      </c>
      <c r="T806" s="143">
        <f>S806*H806</f>
        <v>0</v>
      </c>
      <c r="AR806" s="144" t="s">
        <v>375</v>
      </c>
      <c r="AT806" s="144" t="s">
        <v>220</v>
      </c>
      <c r="AU806" s="144" t="s">
        <v>85</v>
      </c>
      <c r="AY806" s="18" t="s">
        <v>218</v>
      </c>
      <c r="BE806" s="145">
        <f>IF(N806="základní",J806,0)</f>
        <v>0</v>
      </c>
      <c r="BF806" s="145">
        <f>IF(N806="snížená",J806,0)</f>
        <v>0</v>
      </c>
      <c r="BG806" s="145">
        <f>IF(N806="zákl. přenesená",J806,0)</f>
        <v>0</v>
      </c>
      <c r="BH806" s="145">
        <f>IF(N806="sníž. přenesená",J806,0)</f>
        <v>0</v>
      </c>
      <c r="BI806" s="145">
        <f>IF(N806="nulová",J806,0)</f>
        <v>0</v>
      </c>
      <c r="BJ806" s="18" t="s">
        <v>83</v>
      </c>
      <c r="BK806" s="145">
        <f>ROUND(I806*H806,2)</f>
        <v>0</v>
      </c>
      <c r="BL806" s="18" t="s">
        <v>375</v>
      </c>
      <c r="BM806" s="144" t="s">
        <v>2123</v>
      </c>
    </row>
    <row r="807" spans="2:65" s="1" customFormat="1" ht="11.25">
      <c r="B807" s="33"/>
      <c r="D807" s="146" t="s">
        <v>226</v>
      </c>
      <c r="F807" s="147" t="s">
        <v>2124</v>
      </c>
      <c r="I807" s="148"/>
      <c r="L807" s="33"/>
      <c r="M807" s="149"/>
      <c r="T807" s="54"/>
      <c r="AT807" s="18" t="s">
        <v>226</v>
      </c>
      <c r="AU807" s="18" t="s">
        <v>85</v>
      </c>
    </row>
    <row r="808" spans="2:65" s="1" customFormat="1" ht="11.25">
      <c r="B808" s="33"/>
      <c r="D808" s="150" t="s">
        <v>228</v>
      </c>
      <c r="F808" s="151" t="s">
        <v>2125</v>
      </c>
      <c r="I808" s="148"/>
      <c r="L808" s="33"/>
      <c r="M808" s="149"/>
      <c r="T808" s="54"/>
      <c r="AT808" s="18" t="s">
        <v>228</v>
      </c>
      <c r="AU808" s="18" t="s">
        <v>85</v>
      </c>
    </row>
    <row r="809" spans="2:65" s="12" customFormat="1" ht="11.25">
      <c r="B809" s="152"/>
      <c r="D809" s="146" t="s">
        <v>230</v>
      </c>
      <c r="E809" s="153" t="s">
        <v>19</v>
      </c>
      <c r="F809" s="154" t="s">
        <v>2126</v>
      </c>
      <c r="H809" s="153" t="s">
        <v>19</v>
      </c>
      <c r="I809" s="155"/>
      <c r="L809" s="152"/>
      <c r="M809" s="156"/>
      <c r="T809" s="157"/>
      <c r="AT809" s="153" t="s">
        <v>230</v>
      </c>
      <c r="AU809" s="153" t="s">
        <v>85</v>
      </c>
      <c r="AV809" s="12" t="s">
        <v>83</v>
      </c>
      <c r="AW809" s="12" t="s">
        <v>36</v>
      </c>
      <c r="AX809" s="12" t="s">
        <v>75</v>
      </c>
      <c r="AY809" s="153" t="s">
        <v>218</v>
      </c>
    </row>
    <row r="810" spans="2:65" s="13" customFormat="1" ht="11.25">
      <c r="B810" s="158"/>
      <c r="D810" s="146" t="s">
        <v>230</v>
      </c>
      <c r="E810" s="159" t="s">
        <v>19</v>
      </c>
      <c r="F810" s="160" t="s">
        <v>2127</v>
      </c>
      <c r="H810" s="161">
        <v>6.65</v>
      </c>
      <c r="I810" s="162"/>
      <c r="L810" s="158"/>
      <c r="M810" s="163"/>
      <c r="T810" s="164"/>
      <c r="AT810" s="159" t="s">
        <v>230</v>
      </c>
      <c r="AU810" s="159" t="s">
        <v>85</v>
      </c>
      <c r="AV810" s="13" t="s">
        <v>85</v>
      </c>
      <c r="AW810" s="13" t="s">
        <v>36</v>
      </c>
      <c r="AX810" s="13" t="s">
        <v>75</v>
      </c>
      <c r="AY810" s="159" t="s">
        <v>218</v>
      </c>
    </row>
    <row r="811" spans="2:65" s="13" customFormat="1" ht="11.25">
      <c r="B811" s="158"/>
      <c r="D811" s="146" t="s">
        <v>230</v>
      </c>
      <c r="E811" s="159" t="s">
        <v>19</v>
      </c>
      <c r="F811" s="160" t="s">
        <v>2128</v>
      </c>
      <c r="H811" s="161">
        <v>165.6</v>
      </c>
      <c r="I811" s="162"/>
      <c r="L811" s="158"/>
      <c r="M811" s="163"/>
      <c r="T811" s="164"/>
      <c r="AT811" s="159" t="s">
        <v>230</v>
      </c>
      <c r="AU811" s="159" t="s">
        <v>85</v>
      </c>
      <c r="AV811" s="13" t="s">
        <v>85</v>
      </c>
      <c r="AW811" s="13" t="s">
        <v>36</v>
      </c>
      <c r="AX811" s="13" t="s">
        <v>75</v>
      </c>
      <c r="AY811" s="159" t="s">
        <v>218</v>
      </c>
    </row>
    <row r="812" spans="2:65" s="13" customFormat="1" ht="11.25">
      <c r="B812" s="158"/>
      <c r="D812" s="146" t="s">
        <v>230</v>
      </c>
      <c r="E812" s="159" t="s">
        <v>19</v>
      </c>
      <c r="F812" s="160" t="s">
        <v>2129</v>
      </c>
      <c r="H812" s="161">
        <v>43.2</v>
      </c>
      <c r="I812" s="162"/>
      <c r="L812" s="158"/>
      <c r="M812" s="163"/>
      <c r="T812" s="164"/>
      <c r="AT812" s="159" t="s">
        <v>230</v>
      </c>
      <c r="AU812" s="159" t="s">
        <v>85</v>
      </c>
      <c r="AV812" s="13" t="s">
        <v>85</v>
      </c>
      <c r="AW812" s="13" t="s">
        <v>36</v>
      </c>
      <c r="AX812" s="13" t="s">
        <v>75</v>
      </c>
      <c r="AY812" s="159" t="s">
        <v>218</v>
      </c>
    </row>
    <row r="813" spans="2:65" s="13" customFormat="1" ht="11.25">
      <c r="B813" s="158"/>
      <c r="D813" s="146" t="s">
        <v>230</v>
      </c>
      <c r="E813" s="159" t="s">
        <v>19</v>
      </c>
      <c r="F813" s="160" t="s">
        <v>2130</v>
      </c>
      <c r="H813" s="161">
        <v>12.4</v>
      </c>
      <c r="I813" s="162"/>
      <c r="L813" s="158"/>
      <c r="M813" s="163"/>
      <c r="T813" s="164"/>
      <c r="AT813" s="159" t="s">
        <v>230</v>
      </c>
      <c r="AU813" s="159" t="s">
        <v>85</v>
      </c>
      <c r="AV813" s="13" t="s">
        <v>85</v>
      </c>
      <c r="AW813" s="13" t="s">
        <v>36</v>
      </c>
      <c r="AX813" s="13" t="s">
        <v>75</v>
      </c>
      <c r="AY813" s="159" t="s">
        <v>218</v>
      </c>
    </row>
    <row r="814" spans="2:65" s="14" customFormat="1" ht="11.25">
      <c r="B814" s="165"/>
      <c r="D814" s="146" t="s">
        <v>230</v>
      </c>
      <c r="E814" s="166" t="s">
        <v>19</v>
      </c>
      <c r="F814" s="167" t="s">
        <v>235</v>
      </c>
      <c r="H814" s="168">
        <v>227.85</v>
      </c>
      <c r="I814" s="169"/>
      <c r="L814" s="165"/>
      <c r="M814" s="170"/>
      <c r="T814" s="171"/>
      <c r="AT814" s="166" t="s">
        <v>230</v>
      </c>
      <c r="AU814" s="166" t="s">
        <v>85</v>
      </c>
      <c r="AV814" s="14" t="s">
        <v>224</v>
      </c>
      <c r="AW814" s="14" t="s">
        <v>36</v>
      </c>
      <c r="AX814" s="14" t="s">
        <v>83</v>
      </c>
      <c r="AY814" s="166" t="s">
        <v>218</v>
      </c>
    </row>
    <row r="815" spans="2:65" s="1" customFormat="1" ht="16.5" customHeight="1">
      <c r="B815" s="33"/>
      <c r="C815" s="186" t="s">
        <v>2131</v>
      </c>
      <c r="D815" s="186" t="s">
        <v>638</v>
      </c>
      <c r="E815" s="187" t="s">
        <v>2132</v>
      </c>
      <c r="F815" s="188" t="s">
        <v>2133</v>
      </c>
      <c r="G815" s="189" t="s">
        <v>161</v>
      </c>
      <c r="H815" s="190">
        <v>6.65</v>
      </c>
      <c r="I815" s="191"/>
      <c r="J815" s="192">
        <f>ROUND(I815*H815,2)</f>
        <v>0</v>
      </c>
      <c r="K815" s="188" t="s">
        <v>19</v>
      </c>
      <c r="L815" s="193"/>
      <c r="M815" s="194" t="s">
        <v>19</v>
      </c>
      <c r="N815" s="195" t="s">
        <v>46</v>
      </c>
      <c r="P815" s="142">
        <f>O815*H815</f>
        <v>0</v>
      </c>
      <c r="Q815" s="142">
        <v>1E-3</v>
      </c>
      <c r="R815" s="142">
        <f>Q815*H815</f>
        <v>6.6500000000000005E-3</v>
      </c>
      <c r="S815" s="142">
        <v>0</v>
      </c>
      <c r="T815" s="143">
        <f>S815*H815</f>
        <v>0</v>
      </c>
      <c r="AR815" s="144" t="s">
        <v>510</v>
      </c>
      <c r="AT815" s="144" t="s">
        <v>638</v>
      </c>
      <c r="AU815" s="144" t="s">
        <v>85</v>
      </c>
      <c r="AY815" s="18" t="s">
        <v>218</v>
      </c>
      <c r="BE815" s="145">
        <f>IF(N815="základní",J815,0)</f>
        <v>0</v>
      </c>
      <c r="BF815" s="145">
        <f>IF(N815="snížená",J815,0)</f>
        <v>0</v>
      </c>
      <c r="BG815" s="145">
        <f>IF(N815="zákl. přenesená",J815,0)</f>
        <v>0</v>
      </c>
      <c r="BH815" s="145">
        <f>IF(N815="sníž. přenesená",J815,0)</f>
        <v>0</v>
      </c>
      <c r="BI815" s="145">
        <f>IF(N815="nulová",J815,0)</f>
        <v>0</v>
      </c>
      <c r="BJ815" s="18" t="s">
        <v>83</v>
      </c>
      <c r="BK815" s="145">
        <f>ROUND(I815*H815,2)</f>
        <v>0</v>
      </c>
      <c r="BL815" s="18" t="s">
        <v>375</v>
      </c>
      <c r="BM815" s="144" t="s">
        <v>2134</v>
      </c>
    </row>
    <row r="816" spans="2:65" s="1" customFormat="1" ht="11.25">
      <c r="B816" s="33"/>
      <c r="D816" s="146" t="s">
        <v>226</v>
      </c>
      <c r="F816" s="147" t="s">
        <v>2135</v>
      </c>
      <c r="I816" s="148"/>
      <c r="L816" s="33"/>
      <c r="M816" s="149"/>
      <c r="T816" s="54"/>
      <c r="AT816" s="18" t="s">
        <v>226</v>
      </c>
      <c r="AU816" s="18" t="s">
        <v>85</v>
      </c>
    </row>
    <row r="817" spans="2:65" s="13" customFormat="1" ht="11.25">
      <c r="B817" s="158"/>
      <c r="D817" s="146" t="s">
        <v>230</v>
      </c>
      <c r="E817" s="159" t="s">
        <v>19</v>
      </c>
      <c r="F817" s="160" t="s">
        <v>2127</v>
      </c>
      <c r="H817" s="161">
        <v>6.65</v>
      </c>
      <c r="I817" s="162"/>
      <c r="L817" s="158"/>
      <c r="M817" s="163"/>
      <c r="T817" s="164"/>
      <c r="AT817" s="159" t="s">
        <v>230</v>
      </c>
      <c r="AU817" s="159" t="s">
        <v>85</v>
      </c>
      <c r="AV817" s="13" t="s">
        <v>85</v>
      </c>
      <c r="AW817" s="13" t="s">
        <v>36</v>
      </c>
      <c r="AX817" s="13" t="s">
        <v>83</v>
      </c>
      <c r="AY817" s="159" t="s">
        <v>218</v>
      </c>
    </row>
    <row r="818" spans="2:65" s="1" customFormat="1" ht="16.5" customHeight="1">
      <c r="B818" s="33"/>
      <c r="C818" s="186" t="s">
        <v>2136</v>
      </c>
      <c r="D818" s="186" t="s">
        <v>638</v>
      </c>
      <c r="E818" s="187" t="s">
        <v>2137</v>
      </c>
      <c r="F818" s="188" t="s">
        <v>2138</v>
      </c>
      <c r="G818" s="189" t="s">
        <v>161</v>
      </c>
      <c r="H818" s="190">
        <v>165.6</v>
      </c>
      <c r="I818" s="191"/>
      <c r="J818" s="192">
        <f>ROUND(I818*H818,2)</f>
        <v>0</v>
      </c>
      <c r="K818" s="188" t="s">
        <v>19</v>
      </c>
      <c r="L818" s="193"/>
      <c r="M818" s="194" t="s">
        <v>19</v>
      </c>
      <c r="N818" s="195" t="s">
        <v>46</v>
      </c>
      <c r="P818" s="142">
        <f>O818*H818</f>
        <v>0</v>
      </c>
      <c r="Q818" s="142">
        <v>1E-3</v>
      </c>
      <c r="R818" s="142">
        <f>Q818*H818</f>
        <v>0.1656</v>
      </c>
      <c r="S818" s="142">
        <v>0</v>
      </c>
      <c r="T818" s="143">
        <f>S818*H818</f>
        <v>0</v>
      </c>
      <c r="AR818" s="144" t="s">
        <v>510</v>
      </c>
      <c r="AT818" s="144" t="s">
        <v>638</v>
      </c>
      <c r="AU818" s="144" t="s">
        <v>85</v>
      </c>
      <c r="AY818" s="18" t="s">
        <v>218</v>
      </c>
      <c r="BE818" s="145">
        <f>IF(N818="základní",J818,0)</f>
        <v>0</v>
      </c>
      <c r="BF818" s="145">
        <f>IF(N818="snížená",J818,0)</f>
        <v>0</v>
      </c>
      <c r="BG818" s="145">
        <f>IF(N818="zákl. přenesená",J818,0)</f>
        <v>0</v>
      </c>
      <c r="BH818" s="145">
        <f>IF(N818="sníž. přenesená",J818,0)</f>
        <v>0</v>
      </c>
      <c r="BI818" s="145">
        <f>IF(N818="nulová",J818,0)</f>
        <v>0</v>
      </c>
      <c r="BJ818" s="18" t="s">
        <v>83</v>
      </c>
      <c r="BK818" s="145">
        <f>ROUND(I818*H818,2)</f>
        <v>0</v>
      </c>
      <c r="BL818" s="18" t="s">
        <v>375</v>
      </c>
      <c r="BM818" s="144" t="s">
        <v>2139</v>
      </c>
    </row>
    <row r="819" spans="2:65" s="1" customFormat="1" ht="11.25">
      <c r="B819" s="33"/>
      <c r="D819" s="146" t="s">
        <v>226</v>
      </c>
      <c r="F819" s="147" t="s">
        <v>2138</v>
      </c>
      <c r="I819" s="148"/>
      <c r="L819" s="33"/>
      <c r="M819" s="149"/>
      <c r="T819" s="54"/>
      <c r="AT819" s="18" t="s">
        <v>226</v>
      </c>
      <c r="AU819" s="18" t="s">
        <v>85</v>
      </c>
    </row>
    <row r="820" spans="2:65" s="12" customFormat="1" ht="11.25">
      <c r="B820" s="152"/>
      <c r="D820" s="146" t="s">
        <v>230</v>
      </c>
      <c r="E820" s="153" t="s">
        <v>19</v>
      </c>
      <c r="F820" s="154" t="s">
        <v>2088</v>
      </c>
      <c r="H820" s="153" t="s">
        <v>19</v>
      </c>
      <c r="I820" s="155"/>
      <c r="L820" s="152"/>
      <c r="M820" s="156"/>
      <c r="T820" s="157"/>
      <c r="AT820" s="153" t="s">
        <v>230</v>
      </c>
      <c r="AU820" s="153" t="s">
        <v>85</v>
      </c>
      <c r="AV820" s="12" t="s">
        <v>83</v>
      </c>
      <c r="AW820" s="12" t="s">
        <v>36</v>
      </c>
      <c r="AX820" s="12" t="s">
        <v>75</v>
      </c>
      <c r="AY820" s="153" t="s">
        <v>218</v>
      </c>
    </row>
    <row r="821" spans="2:65" s="13" customFormat="1" ht="11.25">
      <c r="B821" s="158"/>
      <c r="D821" s="146" t="s">
        <v>230</v>
      </c>
      <c r="E821" s="159" t="s">
        <v>19</v>
      </c>
      <c r="F821" s="160" t="s">
        <v>2140</v>
      </c>
      <c r="H821" s="161">
        <v>165.6</v>
      </c>
      <c r="I821" s="162"/>
      <c r="L821" s="158"/>
      <c r="M821" s="163"/>
      <c r="T821" s="164"/>
      <c r="AT821" s="159" t="s">
        <v>230</v>
      </c>
      <c r="AU821" s="159" t="s">
        <v>85</v>
      </c>
      <c r="AV821" s="13" t="s">
        <v>85</v>
      </c>
      <c r="AW821" s="13" t="s">
        <v>36</v>
      </c>
      <c r="AX821" s="13" t="s">
        <v>83</v>
      </c>
      <c r="AY821" s="159" t="s">
        <v>218</v>
      </c>
    </row>
    <row r="822" spans="2:65" s="1" customFormat="1" ht="16.5" customHeight="1">
      <c r="B822" s="33"/>
      <c r="C822" s="186" t="s">
        <v>2141</v>
      </c>
      <c r="D822" s="186" t="s">
        <v>638</v>
      </c>
      <c r="E822" s="187" t="s">
        <v>2142</v>
      </c>
      <c r="F822" s="188" t="s">
        <v>2143</v>
      </c>
      <c r="G822" s="189" t="s">
        <v>161</v>
      </c>
      <c r="H822" s="190">
        <v>43.2</v>
      </c>
      <c r="I822" s="191"/>
      <c r="J822" s="192">
        <f>ROUND(I822*H822,2)</f>
        <v>0</v>
      </c>
      <c r="K822" s="188" t="s">
        <v>19</v>
      </c>
      <c r="L822" s="193"/>
      <c r="M822" s="194" t="s">
        <v>19</v>
      </c>
      <c r="N822" s="195" t="s">
        <v>46</v>
      </c>
      <c r="P822" s="142">
        <f>O822*H822</f>
        <v>0</v>
      </c>
      <c r="Q822" s="142">
        <v>1E-3</v>
      </c>
      <c r="R822" s="142">
        <f>Q822*H822</f>
        <v>4.3200000000000002E-2</v>
      </c>
      <c r="S822" s="142">
        <v>0</v>
      </c>
      <c r="T822" s="143">
        <f>S822*H822</f>
        <v>0</v>
      </c>
      <c r="AR822" s="144" t="s">
        <v>510</v>
      </c>
      <c r="AT822" s="144" t="s">
        <v>638</v>
      </c>
      <c r="AU822" s="144" t="s">
        <v>85</v>
      </c>
      <c r="AY822" s="18" t="s">
        <v>218</v>
      </c>
      <c r="BE822" s="145">
        <f>IF(N822="základní",J822,0)</f>
        <v>0</v>
      </c>
      <c r="BF822" s="145">
        <f>IF(N822="snížená",J822,0)</f>
        <v>0</v>
      </c>
      <c r="BG822" s="145">
        <f>IF(N822="zákl. přenesená",J822,0)</f>
        <v>0</v>
      </c>
      <c r="BH822" s="145">
        <f>IF(N822="sníž. přenesená",J822,0)</f>
        <v>0</v>
      </c>
      <c r="BI822" s="145">
        <f>IF(N822="nulová",J822,0)</f>
        <v>0</v>
      </c>
      <c r="BJ822" s="18" t="s">
        <v>83</v>
      </c>
      <c r="BK822" s="145">
        <f>ROUND(I822*H822,2)</f>
        <v>0</v>
      </c>
      <c r="BL822" s="18" t="s">
        <v>375</v>
      </c>
      <c r="BM822" s="144" t="s">
        <v>2144</v>
      </c>
    </row>
    <row r="823" spans="2:65" s="1" customFormat="1" ht="11.25">
      <c r="B823" s="33"/>
      <c r="D823" s="146" t="s">
        <v>226</v>
      </c>
      <c r="F823" s="147" t="s">
        <v>2143</v>
      </c>
      <c r="I823" s="148"/>
      <c r="L823" s="33"/>
      <c r="M823" s="149"/>
      <c r="T823" s="54"/>
      <c r="AT823" s="18" t="s">
        <v>226</v>
      </c>
      <c r="AU823" s="18" t="s">
        <v>85</v>
      </c>
    </row>
    <row r="824" spans="2:65" s="12" customFormat="1" ht="11.25">
      <c r="B824" s="152"/>
      <c r="D824" s="146" t="s">
        <v>230</v>
      </c>
      <c r="E824" s="153" t="s">
        <v>19</v>
      </c>
      <c r="F824" s="154" t="s">
        <v>2088</v>
      </c>
      <c r="H824" s="153" t="s">
        <v>19</v>
      </c>
      <c r="I824" s="155"/>
      <c r="L824" s="152"/>
      <c r="M824" s="156"/>
      <c r="T824" s="157"/>
      <c r="AT824" s="153" t="s">
        <v>230</v>
      </c>
      <c r="AU824" s="153" t="s">
        <v>85</v>
      </c>
      <c r="AV824" s="12" t="s">
        <v>83</v>
      </c>
      <c r="AW824" s="12" t="s">
        <v>36</v>
      </c>
      <c r="AX824" s="12" t="s">
        <v>75</v>
      </c>
      <c r="AY824" s="153" t="s">
        <v>218</v>
      </c>
    </row>
    <row r="825" spans="2:65" s="13" customFormat="1" ht="11.25">
      <c r="B825" s="158"/>
      <c r="D825" s="146" t="s">
        <v>230</v>
      </c>
      <c r="E825" s="159" t="s">
        <v>19</v>
      </c>
      <c r="F825" s="160" t="s">
        <v>2145</v>
      </c>
      <c r="H825" s="161">
        <v>43.2</v>
      </c>
      <c r="I825" s="162"/>
      <c r="L825" s="158"/>
      <c r="M825" s="163"/>
      <c r="T825" s="164"/>
      <c r="AT825" s="159" t="s">
        <v>230</v>
      </c>
      <c r="AU825" s="159" t="s">
        <v>85</v>
      </c>
      <c r="AV825" s="13" t="s">
        <v>85</v>
      </c>
      <c r="AW825" s="13" t="s">
        <v>36</v>
      </c>
      <c r="AX825" s="13" t="s">
        <v>83</v>
      </c>
      <c r="AY825" s="159" t="s">
        <v>218</v>
      </c>
    </row>
    <row r="826" spans="2:65" s="1" customFormat="1" ht="16.5" customHeight="1">
      <c r="B826" s="33"/>
      <c r="C826" s="186" t="s">
        <v>2146</v>
      </c>
      <c r="D826" s="186" t="s">
        <v>638</v>
      </c>
      <c r="E826" s="187" t="s">
        <v>2147</v>
      </c>
      <c r="F826" s="188" t="s">
        <v>2148</v>
      </c>
      <c r="G826" s="189" t="s">
        <v>161</v>
      </c>
      <c r="H826" s="190">
        <v>12.4</v>
      </c>
      <c r="I826" s="191"/>
      <c r="J826" s="192">
        <f>ROUND(I826*H826,2)</f>
        <v>0</v>
      </c>
      <c r="K826" s="188" t="s">
        <v>19</v>
      </c>
      <c r="L826" s="193"/>
      <c r="M826" s="194" t="s">
        <v>19</v>
      </c>
      <c r="N826" s="195" t="s">
        <v>46</v>
      </c>
      <c r="P826" s="142">
        <f>O826*H826</f>
        <v>0</v>
      </c>
      <c r="Q826" s="142">
        <v>1E-3</v>
      </c>
      <c r="R826" s="142">
        <f>Q826*H826</f>
        <v>1.2400000000000001E-2</v>
      </c>
      <c r="S826" s="142">
        <v>0</v>
      </c>
      <c r="T826" s="143">
        <f>S826*H826</f>
        <v>0</v>
      </c>
      <c r="AR826" s="144" t="s">
        <v>510</v>
      </c>
      <c r="AT826" s="144" t="s">
        <v>638</v>
      </c>
      <c r="AU826" s="144" t="s">
        <v>85</v>
      </c>
      <c r="AY826" s="18" t="s">
        <v>218</v>
      </c>
      <c r="BE826" s="145">
        <f>IF(N826="základní",J826,0)</f>
        <v>0</v>
      </c>
      <c r="BF826" s="145">
        <f>IF(N826="snížená",J826,0)</f>
        <v>0</v>
      </c>
      <c r="BG826" s="145">
        <f>IF(N826="zákl. přenesená",J826,0)</f>
        <v>0</v>
      </c>
      <c r="BH826" s="145">
        <f>IF(N826="sníž. přenesená",J826,0)</f>
        <v>0</v>
      </c>
      <c r="BI826" s="145">
        <f>IF(N826="nulová",J826,0)</f>
        <v>0</v>
      </c>
      <c r="BJ826" s="18" t="s">
        <v>83</v>
      </c>
      <c r="BK826" s="145">
        <f>ROUND(I826*H826,2)</f>
        <v>0</v>
      </c>
      <c r="BL826" s="18" t="s">
        <v>375</v>
      </c>
      <c r="BM826" s="144" t="s">
        <v>2149</v>
      </c>
    </row>
    <row r="827" spans="2:65" s="1" customFormat="1" ht="11.25">
      <c r="B827" s="33"/>
      <c r="D827" s="146" t="s">
        <v>226</v>
      </c>
      <c r="F827" s="147" t="s">
        <v>2148</v>
      </c>
      <c r="I827" s="148"/>
      <c r="L827" s="33"/>
      <c r="M827" s="149"/>
      <c r="T827" s="54"/>
      <c r="AT827" s="18" t="s">
        <v>226</v>
      </c>
      <c r="AU827" s="18" t="s">
        <v>85</v>
      </c>
    </row>
    <row r="828" spans="2:65" s="12" customFormat="1" ht="11.25">
      <c r="B828" s="152"/>
      <c r="D828" s="146" t="s">
        <v>230</v>
      </c>
      <c r="E828" s="153" t="s">
        <v>19</v>
      </c>
      <c r="F828" s="154" t="s">
        <v>2088</v>
      </c>
      <c r="H828" s="153" t="s">
        <v>19</v>
      </c>
      <c r="I828" s="155"/>
      <c r="L828" s="152"/>
      <c r="M828" s="156"/>
      <c r="T828" s="157"/>
      <c r="AT828" s="153" t="s">
        <v>230</v>
      </c>
      <c r="AU828" s="153" t="s">
        <v>85</v>
      </c>
      <c r="AV828" s="12" t="s">
        <v>83</v>
      </c>
      <c r="AW828" s="12" t="s">
        <v>36</v>
      </c>
      <c r="AX828" s="12" t="s">
        <v>75</v>
      </c>
      <c r="AY828" s="153" t="s">
        <v>218</v>
      </c>
    </row>
    <row r="829" spans="2:65" s="13" customFormat="1" ht="11.25">
      <c r="B829" s="158"/>
      <c r="D829" s="146" t="s">
        <v>230</v>
      </c>
      <c r="E829" s="159" t="s">
        <v>19</v>
      </c>
      <c r="F829" s="160" t="s">
        <v>2150</v>
      </c>
      <c r="H829" s="161">
        <v>12.4</v>
      </c>
      <c r="I829" s="162"/>
      <c r="L829" s="158"/>
      <c r="M829" s="163"/>
      <c r="T829" s="164"/>
      <c r="AT829" s="159" t="s">
        <v>230</v>
      </c>
      <c r="AU829" s="159" t="s">
        <v>85</v>
      </c>
      <c r="AV829" s="13" t="s">
        <v>85</v>
      </c>
      <c r="AW829" s="13" t="s">
        <v>36</v>
      </c>
      <c r="AX829" s="13" t="s">
        <v>83</v>
      </c>
      <c r="AY829" s="159" t="s">
        <v>218</v>
      </c>
    </row>
    <row r="830" spans="2:65" s="1" customFormat="1" ht="16.5" customHeight="1">
      <c r="B830" s="33"/>
      <c r="C830" s="133" t="s">
        <v>2151</v>
      </c>
      <c r="D830" s="133" t="s">
        <v>220</v>
      </c>
      <c r="E830" s="134" t="s">
        <v>2152</v>
      </c>
      <c r="F830" s="135" t="s">
        <v>2153</v>
      </c>
      <c r="G830" s="136" t="s">
        <v>161</v>
      </c>
      <c r="H830" s="137">
        <v>532.79999999999995</v>
      </c>
      <c r="I830" s="138"/>
      <c r="J830" s="139">
        <f>ROUND(I830*H830,2)</f>
        <v>0</v>
      </c>
      <c r="K830" s="135" t="s">
        <v>223</v>
      </c>
      <c r="L830" s="33"/>
      <c r="M830" s="140" t="s">
        <v>19</v>
      </c>
      <c r="N830" s="141" t="s">
        <v>46</v>
      </c>
      <c r="P830" s="142">
        <f>O830*H830</f>
        <v>0</v>
      </c>
      <c r="Q830" s="142">
        <v>6.0000000000000002E-5</v>
      </c>
      <c r="R830" s="142">
        <f>Q830*H830</f>
        <v>3.1967999999999996E-2</v>
      </c>
      <c r="S830" s="142">
        <v>0</v>
      </c>
      <c r="T830" s="143">
        <f>S830*H830</f>
        <v>0</v>
      </c>
      <c r="AR830" s="144" t="s">
        <v>375</v>
      </c>
      <c r="AT830" s="144" t="s">
        <v>220</v>
      </c>
      <c r="AU830" s="144" t="s">
        <v>85</v>
      </c>
      <c r="AY830" s="18" t="s">
        <v>218</v>
      </c>
      <c r="BE830" s="145">
        <f>IF(N830="základní",J830,0)</f>
        <v>0</v>
      </c>
      <c r="BF830" s="145">
        <f>IF(N830="snížená",J830,0)</f>
        <v>0</v>
      </c>
      <c r="BG830" s="145">
        <f>IF(N830="zákl. přenesená",J830,0)</f>
        <v>0</v>
      </c>
      <c r="BH830" s="145">
        <f>IF(N830="sníž. přenesená",J830,0)</f>
        <v>0</v>
      </c>
      <c r="BI830" s="145">
        <f>IF(N830="nulová",J830,0)</f>
        <v>0</v>
      </c>
      <c r="BJ830" s="18" t="s">
        <v>83</v>
      </c>
      <c r="BK830" s="145">
        <f>ROUND(I830*H830,2)</f>
        <v>0</v>
      </c>
      <c r="BL830" s="18" t="s">
        <v>375</v>
      </c>
      <c r="BM830" s="144" t="s">
        <v>2154</v>
      </c>
    </row>
    <row r="831" spans="2:65" s="1" customFormat="1" ht="11.25">
      <c r="B831" s="33"/>
      <c r="D831" s="146" t="s">
        <v>226</v>
      </c>
      <c r="F831" s="147" t="s">
        <v>2155</v>
      </c>
      <c r="I831" s="148"/>
      <c r="L831" s="33"/>
      <c r="M831" s="149"/>
      <c r="T831" s="54"/>
      <c r="AT831" s="18" t="s">
        <v>226</v>
      </c>
      <c r="AU831" s="18" t="s">
        <v>85</v>
      </c>
    </row>
    <row r="832" spans="2:65" s="1" customFormat="1" ht="11.25">
      <c r="B832" s="33"/>
      <c r="D832" s="150" t="s">
        <v>228</v>
      </c>
      <c r="F832" s="151" t="s">
        <v>2156</v>
      </c>
      <c r="I832" s="148"/>
      <c r="L832" s="33"/>
      <c r="M832" s="149"/>
      <c r="T832" s="54"/>
      <c r="AT832" s="18" t="s">
        <v>228</v>
      </c>
      <c r="AU832" s="18" t="s">
        <v>85</v>
      </c>
    </row>
    <row r="833" spans="2:65" s="12" customFormat="1" ht="11.25">
      <c r="B833" s="152"/>
      <c r="D833" s="146" t="s">
        <v>230</v>
      </c>
      <c r="E833" s="153" t="s">
        <v>19</v>
      </c>
      <c r="F833" s="154" t="s">
        <v>2157</v>
      </c>
      <c r="H833" s="153" t="s">
        <v>19</v>
      </c>
      <c r="I833" s="155"/>
      <c r="L833" s="152"/>
      <c r="M833" s="156"/>
      <c r="T833" s="157"/>
      <c r="AT833" s="153" t="s">
        <v>230</v>
      </c>
      <c r="AU833" s="153" t="s">
        <v>85</v>
      </c>
      <c r="AV833" s="12" t="s">
        <v>83</v>
      </c>
      <c r="AW833" s="12" t="s">
        <v>36</v>
      </c>
      <c r="AX833" s="12" t="s">
        <v>75</v>
      </c>
      <c r="AY833" s="153" t="s">
        <v>218</v>
      </c>
    </row>
    <row r="834" spans="2:65" s="13" customFormat="1" ht="11.25">
      <c r="B834" s="158"/>
      <c r="D834" s="146" t="s">
        <v>230</v>
      </c>
      <c r="E834" s="159" t="s">
        <v>19</v>
      </c>
      <c r="F834" s="160" t="s">
        <v>2158</v>
      </c>
      <c r="H834" s="161">
        <v>50.8</v>
      </c>
      <c r="I834" s="162"/>
      <c r="L834" s="158"/>
      <c r="M834" s="163"/>
      <c r="T834" s="164"/>
      <c r="AT834" s="159" t="s">
        <v>230</v>
      </c>
      <c r="AU834" s="159" t="s">
        <v>85</v>
      </c>
      <c r="AV834" s="13" t="s">
        <v>85</v>
      </c>
      <c r="AW834" s="13" t="s">
        <v>36</v>
      </c>
      <c r="AX834" s="13" t="s">
        <v>75</v>
      </c>
      <c r="AY834" s="159" t="s">
        <v>218</v>
      </c>
    </row>
    <row r="835" spans="2:65" s="13" customFormat="1" ht="11.25">
      <c r="B835" s="158"/>
      <c r="D835" s="146" t="s">
        <v>230</v>
      </c>
      <c r="E835" s="159" t="s">
        <v>19</v>
      </c>
      <c r="F835" s="160" t="s">
        <v>2159</v>
      </c>
      <c r="H835" s="161">
        <v>116.8</v>
      </c>
      <c r="I835" s="162"/>
      <c r="L835" s="158"/>
      <c r="M835" s="163"/>
      <c r="T835" s="164"/>
      <c r="AT835" s="159" t="s">
        <v>230</v>
      </c>
      <c r="AU835" s="159" t="s">
        <v>85</v>
      </c>
      <c r="AV835" s="13" t="s">
        <v>85</v>
      </c>
      <c r="AW835" s="13" t="s">
        <v>36</v>
      </c>
      <c r="AX835" s="13" t="s">
        <v>75</v>
      </c>
      <c r="AY835" s="159" t="s">
        <v>218</v>
      </c>
    </row>
    <row r="836" spans="2:65" s="13" customFormat="1" ht="11.25">
      <c r="B836" s="158"/>
      <c r="D836" s="146" t="s">
        <v>230</v>
      </c>
      <c r="E836" s="159" t="s">
        <v>19</v>
      </c>
      <c r="F836" s="160" t="s">
        <v>2160</v>
      </c>
      <c r="H836" s="161">
        <v>365.2</v>
      </c>
      <c r="I836" s="162"/>
      <c r="L836" s="158"/>
      <c r="M836" s="163"/>
      <c r="T836" s="164"/>
      <c r="AT836" s="159" t="s">
        <v>230</v>
      </c>
      <c r="AU836" s="159" t="s">
        <v>85</v>
      </c>
      <c r="AV836" s="13" t="s">
        <v>85</v>
      </c>
      <c r="AW836" s="13" t="s">
        <v>36</v>
      </c>
      <c r="AX836" s="13" t="s">
        <v>75</v>
      </c>
      <c r="AY836" s="159" t="s">
        <v>218</v>
      </c>
    </row>
    <row r="837" spans="2:65" s="14" customFormat="1" ht="11.25">
      <c r="B837" s="165"/>
      <c r="D837" s="146" t="s">
        <v>230</v>
      </c>
      <c r="E837" s="166" t="s">
        <v>19</v>
      </c>
      <c r="F837" s="167" t="s">
        <v>235</v>
      </c>
      <c r="H837" s="168">
        <v>532.79999999999995</v>
      </c>
      <c r="I837" s="169"/>
      <c r="L837" s="165"/>
      <c r="M837" s="170"/>
      <c r="T837" s="171"/>
      <c r="AT837" s="166" t="s">
        <v>230</v>
      </c>
      <c r="AU837" s="166" t="s">
        <v>85</v>
      </c>
      <c r="AV837" s="14" t="s">
        <v>224</v>
      </c>
      <c r="AW837" s="14" t="s">
        <v>36</v>
      </c>
      <c r="AX837" s="14" t="s">
        <v>83</v>
      </c>
      <c r="AY837" s="166" t="s">
        <v>218</v>
      </c>
    </row>
    <row r="838" spans="2:65" s="1" customFormat="1" ht="16.5" customHeight="1">
      <c r="B838" s="33"/>
      <c r="C838" s="186" t="s">
        <v>2161</v>
      </c>
      <c r="D838" s="186" t="s">
        <v>638</v>
      </c>
      <c r="E838" s="187" t="s">
        <v>2162</v>
      </c>
      <c r="F838" s="188" t="s">
        <v>2163</v>
      </c>
      <c r="G838" s="189" t="s">
        <v>161</v>
      </c>
      <c r="H838" s="190">
        <v>50.8</v>
      </c>
      <c r="I838" s="191"/>
      <c r="J838" s="192">
        <f>ROUND(I838*H838,2)</f>
        <v>0</v>
      </c>
      <c r="K838" s="188" t="s">
        <v>19</v>
      </c>
      <c r="L838" s="193"/>
      <c r="M838" s="194" t="s">
        <v>19</v>
      </c>
      <c r="N838" s="195" t="s">
        <v>46</v>
      </c>
      <c r="P838" s="142">
        <f>O838*H838</f>
        <v>0</v>
      </c>
      <c r="Q838" s="142">
        <v>1E-3</v>
      </c>
      <c r="R838" s="142">
        <f>Q838*H838</f>
        <v>5.0799999999999998E-2</v>
      </c>
      <c r="S838" s="142">
        <v>0</v>
      </c>
      <c r="T838" s="143">
        <f>S838*H838</f>
        <v>0</v>
      </c>
      <c r="AR838" s="144" t="s">
        <v>510</v>
      </c>
      <c r="AT838" s="144" t="s">
        <v>638</v>
      </c>
      <c r="AU838" s="144" t="s">
        <v>85</v>
      </c>
      <c r="AY838" s="18" t="s">
        <v>218</v>
      </c>
      <c r="BE838" s="145">
        <f>IF(N838="základní",J838,0)</f>
        <v>0</v>
      </c>
      <c r="BF838" s="145">
        <f>IF(N838="snížená",J838,0)</f>
        <v>0</v>
      </c>
      <c r="BG838" s="145">
        <f>IF(N838="zákl. přenesená",J838,0)</f>
        <v>0</v>
      </c>
      <c r="BH838" s="145">
        <f>IF(N838="sníž. přenesená",J838,0)</f>
        <v>0</v>
      </c>
      <c r="BI838" s="145">
        <f>IF(N838="nulová",J838,0)</f>
        <v>0</v>
      </c>
      <c r="BJ838" s="18" t="s">
        <v>83</v>
      </c>
      <c r="BK838" s="145">
        <f>ROUND(I838*H838,2)</f>
        <v>0</v>
      </c>
      <c r="BL838" s="18" t="s">
        <v>375</v>
      </c>
      <c r="BM838" s="144" t="s">
        <v>2164</v>
      </c>
    </row>
    <row r="839" spans="2:65" s="1" customFormat="1" ht="11.25">
      <c r="B839" s="33"/>
      <c r="D839" s="146" t="s">
        <v>226</v>
      </c>
      <c r="F839" s="147" t="s">
        <v>2163</v>
      </c>
      <c r="I839" s="148"/>
      <c r="L839" s="33"/>
      <c r="M839" s="149"/>
      <c r="T839" s="54"/>
      <c r="AT839" s="18" t="s">
        <v>226</v>
      </c>
      <c r="AU839" s="18" t="s">
        <v>85</v>
      </c>
    </row>
    <row r="840" spans="2:65" s="13" customFormat="1" ht="11.25">
      <c r="B840" s="158"/>
      <c r="D840" s="146" t="s">
        <v>230</v>
      </c>
      <c r="E840" s="159" t="s">
        <v>19</v>
      </c>
      <c r="F840" s="160" t="s">
        <v>2158</v>
      </c>
      <c r="H840" s="161">
        <v>50.8</v>
      </c>
      <c r="I840" s="162"/>
      <c r="L840" s="158"/>
      <c r="M840" s="163"/>
      <c r="T840" s="164"/>
      <c r="AT840" s="159" t="s">
        <v>230</v>
      </c>
      <c r="AU840" s="159" t="s">
        <v>85</v>
      </c>
      <c r="AV840" s="13" t="s">
        <v>85</v>
      </c>
      <c r="AW840" s="13" t="s">
        <v>36</v>
      </c>
      <c r="AX840" s="13" t="s">
        <v>83</v>
      </c>
      <c r="AY840" s="159" t="s">
        <v>218</v>
      </c>
    </row>
    <row r="841" spans="2:65" s="1" customFormat="1" ht="16.5" customHeight="1">
      <c r="B841" s="33"/>
      <c r="C841" s="186" t="s">
        <v>2165</v>
      </c>
      <c r="D841" s="186" t="s">
        <v>638</v>
      </c>
      <c r="E841" s="187" t="s">
        <v>2166</v>
      </c>
      <c r="F841" s="188" t="s">
        <v>2167</v>
      </c>
      <c r="G841" s="189" t="s">
        <v>161</v>
      </c>
      <c r="H841" s="190">
        <v>116.8</v>
      </c>
      <c r="I841" s="191"/>
      <c r="J841" s="192">
        <f>ROUND(I841*H841,2)</f>
        <v>0</v>
      </c>
      <c r="K841" s="188" t="s">
        <v>19</v>
      </c>
      <c r="L841" s="193"/>
      <c r="M841" s="194" t="s">
        <v>19</v>
      </c>
      <c r="N841" s="195" t="s">
        <v>46</v>
      </c>
      <c r="P841" s="142">
        <f>O841*H841</f>
        <v>0</v>
      </c>
      <c r="Q841" s="142">
        <v>1E-3</v>
      </c>
      <c r="R841" s="142">
        <f>Q841*H841</f>
        <v>0.1168</v>
      </c>
      <c r="S841" s="142">
        <v>0</v>
      </c>
      <c r="T841" s="143">
        <f>S841*H841</f>
        <v>0</v>
      </c>
      <c r="AR841" s="144" t="s">
        <v>510</v>
      </c>
      <c r="AT841" s="144" t="s">
        <v>638</v>
      </c>
      <c r="AU841" s="144" t="s">
        <v>85</v>
      </c>
      <c r="AY841" s="18" t="s">
        <v>218</v>
      </c>
      <c r="BE841" s="145">
        <f>IF(N841="základní",J841,0)</f>
        <v>0</v>
      </c>
      <c r="BF841" s="145">
        <f>IF(N841="snížená",J841,0)</f>
        <v>0</v>
      </c>
      <c r="BG841" s="145">
        <f>IF(N841="zákl. přenesená",J841,0)</f>
        <v>0</v>
      </c>
      <c r="BH841" s="145">
        <f>IF(N841="sníž. přenesená",J841,0)</f>
        <v>0</v>
      </c>
      <c r="BI841" s="145">
        <f>IF(N841="nulová",J841,0)</f>
        <v>0</v>
      </c>
      <c r="BJ841" s="18" t="s">
        <v>83</v>
      </c>
      <c r="BK841" s="145">
        <f>ROUND(I841*H841,2)</f>
        <v>0</v>
      </c>
      <c r="BL841" s="18" t="s">
        <v>375</v>
      </c>
      <c r="BM841" s="144" t="s">
        <v>2168</v>
      </c>
    </row>
    <row r="842" spans="2:65" s="1" customFormat="1" ht="11.25">
      <c r="B842" s="33"/>
      <c r="D842" s="146" t="s">
        <v>226</v>
      </c>
      <c r="F842" s="147" t="s">
        <v>2167</v>
      </c>
      <c r="I842" s="148"/>
      <c r="L842" s="33"/>
      <c r="M842" s="149"/>
      <c r="T842" s="54"/>
      <c r="AT842" s="18" t="s">
        <v>226</v>
      </c>
      <c r="AU842" s="18" t="s">
        <v>85</v>
      </c>
    </row>
    <row r="843" spans="2:65" s="12" customFormat="1" ht="11.25">
      <c r="B843" s="152"/>
      <c r="D843" s="146" t="s">
        <v>230</v>
      </c>
      <c r="E843" s="153" t="s">
        <v>19</v>
      </c>
      <c r="F843" s="154" t="s">
        <v>2088</v>
      </c>
      <c r="H843" s="153" t="s">
        <v>19</v>
      </c>
      <c r="I843" s="155"/>
      <c r="L843" s="152"/>
      <c r="M843" s="156"/>
      <c r="T843" s="157"/>
      <c r="AT843" s="153" t="s">
        <v>230</v>
      </c>
      <c r="AU843" s="153" t="s">
        <v>85</v>
      </c>
      <c r="AV843" s="12" t="s">
        <v>83</v>
      </c>
      <c r="AW843" s="12" t="s">
        <v>36</v>
      </c>
      <c r="AX843" s="12" t="s">
        <v>75</v>
      </c>
      <c r="AY843" s="153" t="s">
        <v>218</v>
      </c>
    </row>
    <row r="844" spans="2:65" s="13" customFormat="1" ht="11.25">
      <c r="B844" s="158"/>
      <c r="D844" s="146" t="s">
        <v>230</v>
      </c>
      <c r="E844" s="159" t="s">
        <v>19</v>
      </c>
      <c r="F844" s="160" t="s">
        <v>2169</v>
      </c>
      <c r="H844" s="161">
        <v>116.8</v>
      </c>
      <c r="I844" s="162"/>
      <c r="L844" s="158"/>
      <c r="M844" s="163"/>
      <c r="T844" s="164"/>
      <c r="AT844" s="159" t="s">
        <v>230</v>
      </c>
      <c r="AU844" s="159" t="s">
        <v>85</v>
      </c>
      <c r="AV844" s="13" t="s">
        <v>85</v>
      </c>
      <c r="AW844" s="13" t="s">
        <v>36</v>
      </c>
      <c r="AX844" s="13" t="s">
        <v>83</v>
      </c>
      <c r="AY844" s="159" t="s">
        <v>218</v>
      </c>
    </row>
    <row r="845" spans="2:65" s="1" customFormat="1" ht="16.5" customHeight="1">
      <c r="B845" s="33"/>
      <c r="C845" s="186" t="s">
        <v>2170</v>
      </c>
      <c r="D845" s="186" t="s">
        <v>638</v>
      </c>
      <c r="E845" s="187" t="s">
        <v>2171</v>
      </c>
      <c r="F845" s="188" t="s">
        <v>2172</v>
      </c>
      <c r="G845" s="189" t="s">
        <v>161</v>
      </c>
      <c r="H845" s="190">
        <v>365.2</v>
      </c>
      <c r="I845" s="191"/>
      <c r="J845" s="192">
        <f>ROUND(I845*H845,2)</f>
        <v>0</v>
      </c>
      <c r="K845" s="188" t="s">
        <v>19</v>
      </c>
      <c r="L845" s="193"/>
      <c r="M845" s="194" t="s">
        <v>19</v>
      </c>
      <c r="N845" s="195" t="s">
        <v>46</v>
      </c>
      <c r="P845" s="142">
        <f>O845*H845</f>
        <v>0</v>
      </c>
      <c r="Q845" s="142">
        <v>1E-3</v>
      </c>
      <c r="R845" s="142">
        <f>Q845*H845</f>
        <v>0.36519999999999997</v>
      </c>
      <c r="S845" s="142">
        <v>0</v>
      </c>
      <c r="T845" s="143">
        <f>S845*H845</f>
        <v>0</v>
      </c>
      <c r="AR845" s="144" t="s">
        <v>510</v>
      </c>
      <c r="AT845" s="144" t="s">
        <v>638</v>
      </c>
      <c r="AU845" s="144" t="s">
        <v>85</v>
      </c>
      <c r="AY845" s="18" t="s">
        <v>218</v>
      </c>
      <c r="BE845" s="145">
        <f>IF(N845="základní",J845,0)</f>
        <v>0</v>
      </c>
      <c r="BF845" s="145">
        <f>IF(N845="snížená",J845,0)</f>
        <v>0</v>
      </c>
      <c r="BG845" s="145">
        <f>IF(N845="zákl. přenesená",J845,0)</f>
        <v>0</v>
      </c>
      <c r="BH845" s="145">
        <f>IF(N845="sníž. přenesená",J845,0)</f>
        <v>0</v>
      </c>
      <c r="BI845" s="145">
        <f>IF(N845="nulová",J845,0)</f>
        <v>0</v>
      </c>
      <c r="BJ845" s="18" t="s">
        <v>83</v>
      </c>
      <c r="BK845" s="145">
        <f>ROUND(I845*H845,2)</f>
        <v>0</v>
      </c>
      <c r="BL845" s="18" t="s">
        <v>375</v>
      </c>
      <c r="BM845" s="144" t="s">
        <v>2173</v>
      </c>
    </row>
    <row r="846" spans="2:65" s="1" customFormat="1" ht="11.25">
      <c r="B846" s="33"/>
      <c r="D846" s="146" t="s">
        <v>226</v>
      </c>
      <c r="F846" s="147" t="s">
        <v>2172</v>
      </c>
      <c r="I846" s="148"/>
      <c r="L846" s="33"/>
      <c r="M846" s="149"/>
      <c r="T846" s="54"/>
      <c r="AT846" s="18" t="s">
        <v>226</v>
      </c>
      <c r="AU846" s="18" t="s">
        <v>85</v>
      </c>
    </row>
    <row r="847" spans="2:65" s="12" customFormat="1" ht="11.25">
      <c r="B847" s="152"/>
      <c r="D847" s="146" t="s">
        <v>230</v>
      </c>
      <c r="E847" s="153" t="s">
        <v>19</v>
      </c>
      <c r="F847" s="154" t="s">
        <v>2088</v>
      </c>
      <c r="H847" s="153" t="s">
        <v>19</v>
      </c>
      <c r="I847" s="155"/>
      <c r="L847" s="152"/>
      <c r="M847" s="156"/>
      <c r="T847" s="157"/>
      <c r="AT847" s="153" t="s">
        <v>230</v>
      </c>
      <c r="AU847" s="153" t="s">
        <v>85</v>
      </c>
      <c r="AV847" s="12" t="s">
        <v>83</v>
      </c>
      <c r="AW847" s="12" t="s">
        <v>36</v>
      </c>
      <c r="AX847" s="12" t="s">
        <v>75</v>
      </c>
      <c r="AY847" s="153" t="s">
        <v>218</v>
      </c>
    </row>
    <row r="848" spans="2:65" s="13" customFormat="1" ht="11.25">
      <c r="B848" s="158"/>
      <c r="D848" s="146" t="s">
        <v>230</v>
      </c>
      <c r="E848" s="159" t="s">
        <v>19</v>
      </c>
      <c r="F848" s="160" t="s">
        <v>2174</v>
      </c>
      <c r="H848" s="161">
        <v>365.2</v>
      </c>
      <c r="I848" s="162"/>
      <c r="L848" s="158"/>
      <c r="M848" s="163"/>
      <c r="T848" s="164"/>
      <c r="AT848" s="159" t="s">
        <v>230</v>
      </c>
      <c r="AU848" s="159" t="s">
        <v>85</v>
      </c>
      <c r="AV848" s="13" t="s">
        <v>85</v>
      </c>
      <c r="AW848" s="13" t="s">
        <v>36</v>
      </c>
      <c r="AX848" s="13" t="s">
        <v>83</v>
      </c>
      <c r="AY848" s="159" t="s">
        <v>218</v>
      </c>
    </row>
    <row r="849" spans="2:65" s="1" customFormat="1" ht="16.5" customHeight="1">
      <c r="B849" s="33"/>
      <c r="C849" s="133" t="s">
        <v>2175</v>
      </c>
      <c r="D849" s="133" t="s">
        <v>220</v>
      </c>
      <c r="E849" s="134" t="s">
        <v>2176</v>
      </c>
      <c r="F849" s="135" t="s">
        <v>2177</v>
      </c>
      <c r="G849" s="136" t="s">
        <v>161</v>
      </c>
      <c r="H849" s="137">
        <v>2264.23</v>
      </c>
      <c r="I849" s="138"/>
      <c r="J849" s="139">
        <f>ROUND(I849*H849,2)</f>
        <v>0</v>
      </c>
      <c r="K849" s="135" t="s">
        <v>223</v>
      </c>
      <c r="L849" s="33"/>
      <c r="M849" s="140" t="s">
        <v>19</v>
      </c>
      <c r="N849" s="141" t="s">
        <v>46</v>
      </c>
      <c r="P849" s="142">
        <f>O849*H849</f>
        <v>0</v>
      </c>
      <c r="Q849" s="142">
        <v>5.0000000000000002E-5</v>
      </c>
      <c r="R849" s="142">
        <f>Q849*H849</f>
        <v>0.11321150000000001</v>
      </c>
      <c r="S849" s="142">
        <v>0</v>
      </c>
      <c r="T849" s="143">
        <f>S849*H849</f>
        <v>0</v>
      </c>
      <c r="AR849" s="144" t="s">
        <v>375</v>
      </c>
      <c r="AT849" s="144" t="s">
        <v>220</v>
      </c>
      <c r="AU849" s="144" t="s">
        <v>85</v>
      </c>
      <c r="AY849" s="18" t="s">
        <v>218</v>
      </c>
      <c r="BE849" s="145">
        <f>IF(N849="základní",J849,0)</f>
        <v>0</v>
      </c>
      <c r="BF849" s="145">
        <f>IF(N849="snížená",J849,0)</f>
        <v>0</v>
      </c>
      <c r="BG849" s="145">
        <f>IF(N849="zákl. přenesená",J849,0)</f>
        <v>0</v>
      </c>
      <c r="BH849" s="145">
        <f>IF(N849="sníž. přenesená",J849,0)</f>
        <v>0</v>
      </c>
      <c r="BI849" s="145">
        <f>IF(N849="nulová",J849,0)</f>
        <v>0</v>
      </c>
      <c r="BJ849" s="18" t="s">
        <v>83</v>
      </c>
      <c r="BK849" s="145">
        <f>ROUND(I849*H849,2)</f>
        <v>0</v>
      </c>
      <c r="BL849" s="18" t="s">
        <v>375</v>
      </c>
      <c r="BM849" s="144" t="s">
        <v>2178</v>
      </c>
    </row>
    <row r="850" spans="2:65" s="1" customFormat="1" ht="11.25">
      <c r="B850" s="33"/>
      <c r="D850" s="146" t="s">
        <v>226</v>
      </c>
      <c r="F850" s="147" t="s">
        <v>2179</v>
      </c>
      <c r="I850" s="148"/>
      <c r="L850" s="33"/>
      <c r="M850" s="149"/>
      <c r="T850" s="54"/>
      <c r="AT850" s="18" t="s">
        <v>226</v>
      </c>
      <c r="AU850" s="18" t="s">
        <v>85</v>
      </c>
    </row>
    <row r="851" spans="2:65" s="1" customFormat="1" ht="11.25">
      <c r="B851" s="33"/>
      <c r="D851" s="150" t="s">
        <v>228</v>
      </c>
      <c r="F851" s="151" t="s">
        <v>2180</v>
      </c>
      <c r="I851" s="148"/>
      <c r="L851" s="33"/>
      <c r="M851" s="149"/>
      <c r="T851" s="54"/>
      <c r="AT851" s="18" t="s">
        <v>228</v>
      </c>
      <c r="AU851" s="18" t="s">
        <v>85</v>
      </c>
    </row>
    <row r="852" spans="2:65" s="12" customFormat="1" ht="11.25">
      <c r="B852" s="152"/>
      <c r="D852" s="146" t="s">
        <v>230</v>
      </c>
      <c r="E852" s="153" t="s">
        <v>19</v>
      </c>
      <c r="F852" s="154" t="s">
        <v>2181</v>
      </c>
      <c r="H852" s="153" t="s">
        <v>19</v>
      </c>
      <c r="I852" s="155"/>
      <c r="L852" s="152"/>
      <c r="M852" s="156"/>
      <c r="T852" s="157"/>
      <c r="AT852" s="153" t="s">
        <v>230</v>
      </c>
      <c r="AU852" s="153" t="s">
        <v>85</v>
      </c>
      <c r="AV852" s="12" t="s">
        <v>83</v>
      </c>
      <c r="AW852" s="12" t="s">
        <v>36</v>
      </c>
      <c r="AX852" s="12" t="s">
        <v>75</v>
      </c>
      <c r="AY852" s="153" t="s">
        <v>218</v>
      </c>
    </row>
    <row r="853" spans="2:65" s="13" customFormat="1" ht="11.25">
      <c r="B853" s="158"/>
      <c r="D853" s="146" t="s">
        <v>230</v>
      </c>
      <c r="E853" s="159" t="s">
        <v>19</v>
      </c>
      <c r="F853" s="160" t="s">
        <v>2182</v>
      </c>
      <c r="H853" s="161">
        <v>33.590000000000003</v>
      </c>
      <c r="I853" s="162"/>
      <c r="L853" s="158"/>
      <c r="M853" s="163"/>
      <c r="T853" s="164"/>
      <c r="AT853" s="159" t="s">
        <v>230</v>
      </c>
      <c r="AU853" s="159" t="s">
        <v>85</v>
      </c>
      <c r="AV853" s="13" t="s">
        <v>85</v>
      </c>
      <c r="AW853" s="13" t="s">
        <v>36</v>
      </c>
      <c r="AX853" s="13" t="s">
        <v>75</v>
      </c>
      <c r="AY853" s="159" t="s">
        <v>218</v>
      </c>
    </row>
    <row r="854" spans="2:65" s="13" customFormat="1" ht="11.25">
      <c r="B854" s="158"/>
      <c r="D854" s="146" t="s">
        <v>230</v>
      </c>
      <c r="E854" s="159" t="s">
        <v>19</v>
      </c>
      <c r="F854" s="160" t="s">
        <v>2183</v>
      </c>
      <c r="H854" s="161">
        <v>37.6</v>
      </c>
      <c r="I854" s="162"/>
      <c r="L854" s="158"/>
      <c r="M854" s="163"/>
      <c r="T854" s="164"/>
      <c r="AT854" s="159" t="s">
        <v>230</v>
      </c>
      <c r="AU854" s="159" t="s">
        <v>85</v>
      </c>
      <c r="AV854" s="13" t="s">
        <v>85</v>
      </c>
      <c r="AW854" s="13" t="s">
        <v>36</v>
      </c>
      <c r="AX854" s="13" t="s">
        <v>75</v>
      </c>
      <c r="AY854" s="159" t="s">
        <v>218</v>
      </c>
    </row>
    <row r="855" spans="2:65" s="13" customFormat="1" ht="11.25">
      <c r="B855" s="158"/>
      <c r="D855" s="146" t="s">
        <v>230</v>
      </c>
      <c r="E855" s="159" t="s">
        <v>19</v>
      </c>
      <c r="F855" s="160" t="s">
        <v>2184</v>
      </c>
      <c r="H855" s="161">
        <v>21.2</v>
      </c>
      <c r="I855" s="162"/>
      <c r="L855" s="158"/>
      <c r="M855" s="163"/>
      <c r="T855" s="164"/>
      <c r="AT855" s="159" t="s">
        <v>230</v>
      </c>
      <c r="AU855" s="159" t="s">
        <v>85</v>
      </c>
      <c r="AV855" s="13" t="s">
        <v>85</v>
      </c>
      <c r="AW855" s="13" t="s">
        <v>36</v>
      </c>
      <c r="AX855" s="13" t="s">
        <v>75</v>
      </c>
      <c r="AY855" s="159" t="s">
        <v>218</v>
      </c>
    </row>
    <row r="856" spans="2:65" s="13" customFormat="1" ht="11.25">
      <c r="B856" s="158"/>
      <c r="D856" s="146" t="s">
        <v>230</v>
      </c>
      <c r="E856" s="159" t="s">
        <v>19</v>
      </c>
      <c r="F856" s="160" t="s">
        <v>2185</v>
      </c>
      <c r="H856" s="161">
        <v>176</v>
      </c>
      <c r="I856" s="162"/>
      <c r="L856" s="158"/>
      <c r="M856" s="163"/>
      <c r="T856" s="164"/>
      <c r="AT856" s="159" t="s">
        <v>230</v>
      </c>
      <c r="AU856" s="159" t="s">
        <v>85</v>
      </c>
      <c r="AV856" s="13" t="s">
        <v>85</v>
      </c>
      <c r="AW856" s="13" t="s">
        <v>36</v>
      </c>
      <c r="AX856" s="13" t="s">
        <v>75</v>
      </c>
      <c r="AY856" s="159" t="s">
        <v>218</v>
      </c>
    </row>
    <row r="857" spans="2:65" s="13" customFormat="1" ht="11.25">
      <c r="B857" s="158"/>
      <c r="D857" s="146" t="s">
        <v>230</v>
      </c>
      <c r="E857" s="159" t="s">
        <v>19</v>
      </c>
      <c r="F857" s="160" t="s">
        <v>2186</v>
      </c>
      <c r="H857" s="161">
        <v>88</v>
      </c>
      <c r="I857" s="162"/>
      <c r="L857" s="158"/>
      <c r="M857" s="163"/>
      <c r="T857" s="164"/>
      <c r="AT857" s="159" t="s">
        <v>230</v>
      </c>
      <c r="AU857" s="159" t="s">
        <v>85</v>
      </c>
      <c r="AV857" s="13" t="s">
        <v>85</v>
      </c>
      <c r="AW857" s="13" t="s">
        <v>36</v>
      </c>
      <c r="AX857" s="13" t="s">
        <v>75</v>
      </c>
      <c r="AY857" s="159" t="s">
        <v>218</v>
      </c>
    </row>
    <row r="858" spans="2:65" s="13" customFormat="1" ht="11.25">
      <c r="B858" s="158"/>
      <c r="D858" s="146" t="s">
        <v>230</v>
      </c>
      <c r="E858" s="159" t="s">
        <v>19</v>
      </c>
      <c r="F858" s="160" t="s">
        <v>2187</v>
      </c>
      <c r="H858" s="161">
        <v>1907.84</v>
      </c>
      <c r="I858" s="162"/>
      <c r="L858" s="158"/>
      <c r="M858" s="163"/>
      <c r="T858" s="164"/>
      <c r="AT858" s="159" t="s">
        <v>230</v>
      </c>
      <c r="AU858" s="159" t="s">
        <v>85</v>
      </c>
      <c r="AV858" s="13" t="s">
        <v>85</v>
      </c>
      <c r="AW858" s="13" t="s">
        <v>36</v>
      </c>
      <c r="AX858" s="13" t="s">
        <v>75</v>
      </c>
      <c r="AY858" s="159" t="s">
        <v>218</v>
      </c>
    </row>
    <row r="859" spans="2:65" s="14" customFormat="1" ht="11.25">
      <c r="B859" s="165"/>
      <c r="D859" s="146" t="s">
        <v>230</v>
      </c>
      <c r="E859" s="166" t="s">
        <v>19</v>
      </c>
      <c r="F859" s="167" t="s">
        <v>235</v>
      </c>
      <c r="H859" s="168">
        <v>2264.23</v>
      </c>
      <c r="I859" s="169"/>
      <c r="L859" s="165"/>
      <c r="M859" s="170"/>
      <c r="T859" s="171"/>
      <c r="AT859" s="166" t="s">
        <v>230</v>
      </c>
      <c r="AU859" s="166" t="s">
        <v>85</v>
      </c>
      <c r="AV859" s="14" t="s">
        <v>224</v>
      </c>
      <c r="AW859" s="14" t="s">
        <v>36</v>
      </c>
      <c r="AX859" s="14" t="s">
        <v>83</v>
      </c>
      <c r="AY859" s="166" t="s">
        <v>218</v>
      </c>
    </row>
    <row r="860" spans="2:65" s="1" customFormat="1" ht="16.5" customHeight="1">
      <c r="B860" s="33"/>
      <c r="C860" s="186" t="s">
        <v>2188</v>
      </c>
      <c r="D860" s="186" t="s">
        <v>638</v>
      </c>
      <c r="E860" s="187" t="s">
        <v>2189</v>
      </c>
      <c r="F860" s="188" t="s">
        <v>2190</v>
      </c>
      <c r="G860" s="189" t="s">
        <v>161</v>
      </c>
      <c r="H860" s="190">
        <v>33.590000000000003</v>
      </c>
      <c r="I860" s="191"/>
      <c r="J860" s="192">
        <f>ROUND(I860*H860,2)</f>
        <v>0</v>
      </c>
      <c r="K860" s="188" t="s">
        <v>19</v>
      </c>
      <c r="L860" s="193"/>
      <c r="M860" s="194" t="s">
        <v>19</v>
      </c>
      <c r="N860" s="195" t="s">
        <v>46</v>
      </c>
      <c r="P860" s="142">
        <f>O860*H860</f>
        <v>0</v>
      </c>
      <c r="Q860" s="142">
        <v>1E-3</v>
      </c>
      <c r="R860" s="142">
        <f>Q860*H860</f>
        <v>3.3590000000000002E-2</v>
      </c>
      <c r="S860" s="142">
        <v>0</v>
      </c>
      <c r="T860" s="143">
        <f>S860*H860</f>
        <v>0</v>
      </c>
      <c r="AR860" s="144" t="s">
        <v>510</v>
      </c>
      <c r="AT860" s="144" t="s">
        <v>638</v>
      </c>
      <c r="AU860" s="144" t="s">
        <v>85</v>
      </c>
      <c r="AY860" s="18" t="s">
        <v>218</v>
      </c>
      <c r="BE860" s="145">
        <f>IF(N860="základní",J860,0)</f>
        <v>0</v>
      </c>
      <c r="BF860" s="145">
        <f>IF(N860="snížená",J860,0)</f>
        <v>0</v>
      </c>
      <c r="BG860" s="145">
        <f>IF(N860="zákl. přenesená",J860,0)</f>
        <v>0</v>
      </c>
      <c r="BH860" s="145">
        <f>IF(N860="sníž. přenesená",J860,0)</f>
        <v>0</v>
      </c>
      <c r="BI860" s="145">
        <f>IF(N860="nulová",J860,0)</f>
        <v>0</v>
      </c>
      <c r="BJ860" s="18" t="s">
        <v>83</v>
      </c>
      <c r="BK860" s="145">
        <f>ROUND(I860*H860,2)</f>
        <v>0</v>
      </c>
      <c r="BL860" s="18" t="s">
        <v>375</v>
      </c>
      <c r="BM860" s="144" t="s">
        <v>2191</v>
      </c>
    </row>
    <row r="861" spans="2:65" s="1" customFormat="1" ht="11.25">
      <c r="B861" s="33"/>
      <c r="D861" s="146" t="s">
        <v>226</v>
      </c>
      <c r="F861" s="147" t="s">
        <v>2192</v>
      </c>
      <c r="I861" s="148"/>
      <c r="L861" s="33"/>
      <c r="M861" s="149"/>
      <c r="T861" s="54"/>
      <c r="AT861" s="18" t="s">
        <v>226</v>
      </c>
      <c r="AU861" s="18" t="s">
        <v>85</v>
      </c>
    </row>
    <row r="862" spans="2:65" s="13" customFormat="1" ht="11.25">
      <c r="B862" s="158"/>
      <c r="D862" s="146" t="s">
        <v>230</v>
      </c>
      <c r="E862" s="159" t="s">
        <v>19</v>
      </c>
      <c r="F862" s="160" t="s">
        <v>2182</v>
      </c>
      <c r="H862" s="161">
        <v>33.590000000000003</v>
      </c>
      <c r="I862" s="162"/>
      <c r="L862" s="158"/>
      <c r="M862" s="163"/>
      <c r="T862" s="164"/>
      <c r="AT862" s="159" t="s">
        <v>230</v>
      </c>
      <c r="AU862" s="159" t="s">
        <v>85</v>
      </c>
      <c r="AV862" s="13" t="s">
        <v>85</v>
      </c>
      <c r="AW862" s="13" t="s">
        <v>36</v>
      </c>
      <c r="AX862" s="13" t="s">
        <v>83</v>
      </c>
      <c r="AY862" s="159" t="s">
        <v>218</v>
      </c>
    </row>
    <row r="863" spans="2:65" s="1" customFormat="1" ht="16.5" customHeight="1">
      <c r="B863" s="33"/>
      <c r="C863" s="186" t="s">
        <v>2193</v>
      </c>
      <c r="D863" s="186" t="s">
        <v>638</v>
      </c>
      <c r="E863" s="187" t="s">
        <v>2194</v>
      </c>
      <c r="F863" s="188" t="s">
        <v>2195</v>
      </c>
      <c r="G863" s="189" t="s">
        <v>161</v>
      </c>
      <c r="H863" s="190">
        <v>37.6</v>
      </c>
      <c r="I863" s="191"/>
      <c r="J863" s="192">
        <f>ROUND(I863*H863,2)</f>
        <v>0</v>
      </c>
      <c r="K863" s="188" t="s">
        <v>19</v>
      </c>
      <c r="L863" s="193"/>
      <c r="M863" s="194" t="s">
        <v>19</v>
      </c>
      <c r="N863" s="195" t="s">
        <v>46</v>
      </c>
      <c r="P863" s="142">
        <f>O863*H863</f>
        <v>0</v>
      </c>
      <c r="Q863" s="142">
        <v>1E-3</v>
      </c>
      <c r="R863" s="142">
        <f>Q863*H863</f>
        <v>3.7600000000000001E-2</v>
      </c>
      <c r="S863" s="142">
        <v>0</v>
      </c>
      <c r="T863" s="143">
        <f>S863*H863</f>
        <v>0</v>
      </c>
      <c r="AR863" s="144" t="s">
        <v>510</v>
      </c>
      <c r="AT863" s="144" t="s">
        <v>638</v>
      </c>
      <c r="AU863" s="144" t="s">
        <v>85</v>
      </c>
      <c r="AY863" s="18" t="s">
        <v>218</v>
      </c>
      <c r="BE863" s="145">
        <f>IF(N863="základní",J863,0)</f>
        <v>0</v>
      </c>
      <c r="BF863" s="145">
        <f>IF(N863="snížená",J863,0)</f>
        <v>0</v>
      </c>
      <c r="BG863" s="145">
        <f>IF(N863="zákl. přenesená",J863,0)</f>
        <v>0</v>
      </c>
      <c r="BH863" s="145">
        <f>IF(N863="sníž. přenesená",J863,0)</f>
        <v>0</v>
      </c>
      <c r="BI863" s="145">
        <f>IF(N863="nulová",J863,0)</f>
        <v>0</v>
      </c>
      <c r="BJ863" s="18" t="s">
        <v>83</v>
      </c>
      <c r="BK863" s="145">
        <f>ROUND(I863*H863,2)</f>
        <v>0</v>
      </c>
      <c r="BL863" s="18" t="s">
        <v>375</v>
      </c>
      <c r="BM863" s="144" t="s">
        <v>2196</v>
      </c>
    </row>
    <row r="864" spans="2:65" s="1" customFormat="1" ht="11.25">
      <c r="B864" s="33"/>
      <c r="D864" s="146" t="s">
        <v>226</v>
      </c>
      <c r="F864" s="147" t="s">
        <v>2195</v>
      </c>
      <c r="I864" s="148"/>
      <c r="L864" s="33"/>
      <c r="M864" s="149"/>
      <c r="T864" s="54"/>
      <c r="AT864" s="18" t="s">
        <v>226</v>
      </c>
      <c r="AU864" s="18" t="s">
        <v>85</v>
      </c>
    </row>
    <row r="865" spans="2:65" s="13" customFormat="1" ht="11.25">
      <c r="B865" s="158"/>
      <c r="D865" s="146" t="s">
        <v>230</v>
      </c>
      <c r="E865" s="159" t="s">
        <v>19</v>
      </c>
      <c r="F865" s="160" t="s">
        <v>2183</v>
      </c>
      <c r="H865" s="161">
        <v>37.6</v>
      </c>
      <c r="I865" s="162"/>
      <c r="L865" s="158"/>
      <c r="M865" s="163"/>
      <c r="T865" s="164"/>
      <c r="AT865" s="159" t="s">
        <v>230</v>
      </c>
      <c r="AU865" s="159" t="s">
        <v>85</v>
      </c>
      <c r="AV865" s="13" t="s">
        <v>85</v>
      </c>
      <c r="AW865" s="13" t="s">
        <v>36</v>
      </c>
      <c r="AX865" s="13" t="s">
        <v>83</v>
      </c>
      <c r="AY865" s="159" t="s">
        <v>218</v>
      </c>
    </row>
    <row r="866" spans="2:65" s="1" customFormat="1" ht="16.5" customHeight="1">
      <c r="B866" s="33"/>
      <c r="C866" s="186" t="s">
        <v>2197</v>
      </c>
      <c r="D866" s="186" t="s">
        <v>638</v>
      </c>
      <c r="E866" s="187" t="s">
        <v>2198</v>
      </c>
      <c r="F866" s="188" t="s">
        <v>2199</v>
      </c>
      <c r="G866" s="189" t="s">
        <v>161</v>
      </c>
      <c r="H866" s="190">
        <v>21.2</v>
      </c>
      <c r="I866" s="191"/>
      <c r="J866" s="192">
        <f>ROUND(I866*H866,2)</f>
        <v>0</v>
      </c>
      <c r="K866" s="188" t="s">
        <v>19</v>
      </c>
      <c r="L866" s="193"/>
      <c r="M866" s="194" t="s">
        <v>19</v>
      </c>
      <c r="N866" s="195" t="s">
        <v>46</v>
      </c>
      <c r="P866" s="142">
        <f>O866*H866</f>
        <v>0</v>
      </c>
      <c r="Q866" s="142">
        <v>1E-3</v>
      </c>
      <c r="R866" s="142">
        <f>Q866*H866</f>
        <v>2.12E-2</v>
      </c>
      <c r="S866" s="142">
        <v>0</v>
      </c>
      <c r="T866" s="143">
        <f>S866*H866</f>
        <v>0</v>
      </c>
      <c r="AR866" s="144" t="s">
        <v>510</v>
      </c>
      <c r="AT866" s="144" t="s">
        <v>638</v>
      </c>
      <c r="AU866" s="144" t="s">
        <v>85</v>
      </c>
      <c r="AY866" s="18" t="s">
        <v>218</v>
      </c>
      <c r="BE866" s="145">
        <f>IF(N866="základní",J866,0)</f>
        <v>0</v>
      </c>
      <c r="BF866" s="145">
        <f>IF(N866="snížená",J866,0)</f>
        <v>0</v>
      </c>
      <c r="BG866" s="145">
        <f>IF(N866="zákl. přenesená",J866,0)</f>
        <v>0</v>
      </c>
      <c r="BH866" s="145">
        <f>IF(N866="sníž. přenesená",J866,0)</f>
        <v>0</v>
      </c>
      <c r="BI866" s="145">
        <f>IF(N866="nulová",J866,0)</f>
        <v>0</v>
      </c>
      <c r="BJ866" s="18" t="s">
        <v>83</v>
      </c>
      <c r="BK866" s="145">
        <f>ROUND(I866*H866,2)</f>
        <v>0</v>
      </c>
      <c r="BL866" s="18" t="s">
        <v>375</v>
      </c>
      <c r="BM866" s="144" t="s">
        <v>2200</v>
      </c>
    </row>
    <row r="867" spans="2:65" s="1" customFormat="1" ht="11.25">
      <c r="B867" s="33"/>
      <c r="D867" s="146" t="s">
        <v>226</v>
      </c>
      <c r="F867" s="147" t="s">
        <v>2199</v>
      </c>
      <c r="I867" s="148"/>
      <c r="L867" s="33"/>
      <c r="M867" s="149"/>
      <c r="T867" s="54"/>
      <c r="AT867" s="18" t="s">
        <v>226</v>
      </c>
      <c r="AU867" s="18" t="s">
        <v>85</v>
      </c>
    </row>
    <row r="868" spans="2:65" s="13" customFormat="1" ht="11.25">
      <c r="B868" s="158"/>
      <c r="D868" s="146" t="s">
        <v>230</v>
      </c>
      <c r="E868" s="159" t="s">
        <v>19</v>
      </c>
      <c r="F868" s="160" t="s">
        <v>2184</v>
      </c>
      <c r="H868" s="161">
        <v>21.2</v>
      </c>
      <c r="I868" s="162"/>
      <c r="L868" s="158"/>
      <c r="M868" s="163"/>
      <c r="T868" s="164"/>
      <c r="AT868" s="159" t="s">
        <v>230</v>
      </c>
      <c r="AU868" s="159" t="s">
        <v>85</v>
      </c>
      <c r="AV868" s="13" t="s">
        <v>85</v>
      </c>
      <c r="AW868" s="13" t="s">
        <v>36</v>
      </c>
      <c r="AX868" s="13" t="s">
        <v>83</v>
      </c>
      <c r="AY868" s="159" t="s">
        <v>218</v>
      </c>
    </row>
    <row r="869" spans="2:65" s="1" customFormat="1" ht="16.5" customHeight="1">
      <c r="B869" s="33"/>
      <c r="C869" s="186" t="s">
        <v>2201</v>
      </c>
      <c r="D869" s="186" t="s">
        <v>638</v>
      </c>
      <c r="E869" s="187" t="s">
        <v>2202</v>
      </c>
      <c r="F869" s="188" t="s">
        <v>2203</v>
      </c>
      <c r="G869" s="189" t="s">
        <v>161</v>
      </c>
      <c r="H869" s="190">
        <v>176</v>
      </c>
      <c r="I869" s="191"/>
      <c r="J869" s="192">
        <f>ROUND(I869*H869,2)</f>
        <v>0</v>
      </c>
      <c r="K869" s="188" t="s">
        <v>19</v>
      </c>
      <c r="L869" s="193"/>
      <c r="M869" s="194" t="s">
        <v>19</v>
      </c>
      <c r="N869" s="195" t="s">
        <v>46</v>
      </c>
      <c r="P869" s="142">
        <f>O869*H869</f>
        <v>0</v>
      </c>
      <c r="Q869" s="142">
        <v>1E-3</v>
      </c>
      <c r="R869" s="142">
        <f>Q869*H869</f>
        <v>0.17599999999999999</v>
      </c>
      <c r="S869" s="142">
        <v>0</v>
      </c>
      <c r="T869" s="143">
        <f>S869*H869</f>
        <v>0</v>
      </c>
      <c r="AR869" s="144" t="s">
        <v>510</v>
      </c>
      <c r="AT869" s="144" t="s">
        <v>638</v>
      </c>
      <c r="AU869" s="144" t="s">
        <v>85</v>
      </c>
      <c r="AY869" s="18" t="s">
        <v>218</v>
      </c>
      <c r="BE869" s="145">
        <f>IF(N869="základní",J869,0)</f>
        <v>0</v>
      </c>
      <c r="BF869" s="145">
        <f>IF(N869="snížená",J869,0)</f>
        <v>0</v>
      </c>
      <c r="BG869" s="145">
        <f>IF(N869="zákl. přenesená",J869,0)</f>
        <v>0</v>
      </c>
      <c r="BH869" s="145">
        <f>IF(N869="sníž. přenesená",J869,0)</f>
        <v>0</v>
      </c>
      <c r="BI869" s="145">
        <f>IF(N869="nulová",J869,0)</f>
        <v>0</v>
      </c>
      <c r="BJ869" s="18" t="s">
        <v>83</v>
      </c>
      <c r="BK869" s="145">
        <f>ROUND(I869*H869,2)</f>
        <v>0</v>
      </c>
      <c r="BL869" s="18" t="s">
        <v>375</v>
      </c>
      <c r="BM869" s="144" t="s">
        <v>2204</v>
      </c>
    </row>
    <row r="870" spans="2:65" s="1" customFormat="1" ht="11.25">
      <c r="B870" s="33"/>
      <c r="D870" s="146" t="s">
        <v>226</v>
      </c>
      <c r="F870" s="147" t="s">
        <v>2203</v>
      </c>
      <c r="I870" s="148"/>
      <c r="L870" s="33"/>
      <c r="M870" s="149"/>
      <c r="T870" s="54"/>
      <c r="AT870" s="18" t="s">
        <v>226</v>
      </c>
      <c r="AU870" s="18" t="s">
        <v>85</v>
      </c>
    </row>
    <row r="871" spans="2:65" s="12" customFormat="1" ht="11.25">
      <c r="B871" s="152"/>
      <c r="D871" s="146" t="s">
        <v>230</v>
      </c>
      <c r="E871" s="153" t="s">
        <v>19</v>
      </c>
      <c r="F871" s="154" t="s">
        <v>2088</v>
      </c>
      <c r="H871" s="153" t="s">
        <v>19</v>
      </c>
      <c r="I871" s="155"/>
      <c r="L871" s="152"/>
      <c r="M871" s="156"/>
      <c r="T871" s="157"/>
      <c r="AT871" s="153" t="s">
        <v>230</v>
      </c>
      <c r="AU871" s="153" t="s">
        <v>85</v>
      </c>
      <c r="AV871" s="12" t="s">
        <v>83</v>
      </c>
      <c r="AW871" s="12" t="s">
        <v>36</v>
      </c>
      <c r="AX871" s="12" t="s">
        <v>75</v>
      </c>
      <c r="AY871" s="153" t="s">
        <v>218</v>
      </c>
    </row>
    <row r="872" spans="2:65" s="13" customFormat="1" ht="11.25">
      <c r="B872" s="158"/>
      <c r="D872" s="146" t="s">
        <v>230</v>
      </c>
      <c r="E872" s="159" t="s">
        <v>19</v>
      </c>
      <c r="F872" s="160" t="s">
        <v>2205</v>
      </c>
      <c r="H872" s="161">
        <v>176</v>
      </c>
      <c r="I872" s="162"/>
      <c r="L872" s="158"/>
      <c r="M872" s="163"/>
      <c r="T872" s="164"/>
      <c r="AT872" s="159" t="s">
        <v>230</v>
      </c>
      <c r="AU872" s="159" t="s">
        <v>85</v>
      </c>
      <c r="AV872" s="13" t="s">
        <v>85</v>
      </c>
      <c r="AW872" s="13" t="s">
        <v>36</v>
      </c>
      <c r="AX872" s="13" t="s">
        <v>83</v>
      </c>
      <c r="AY872" s="159" t="s">
        <v>218</v>
      </c>
    </row>
    <row r="873" spans="2:65" s="1" customFormat="1" ht="16.5" customHeight="1">
      <c r="B873" s="33"/>
      <c r="C873" s="186" t="s">
        <v>2206</v>
      </c>
      <c r="D873" s="186" t="s">
        <v>638</v>
      </c>
      <c r="E873" s="187" t="s">
        <v>2207</v>
      </c>
      <c r="F873" s="188" t="s">
        <v>2208</v>
      </c>
      <c r="G873" s="189" t="s">
        <v>161</v>
      </c>
      <c r="H873" s="190">
        <v>88</v>
      </c>
      <c r="I873" s="191"/>
      <c r="J873" s="192">
        <f>ROUND(I873*H873,2)</f>
        <v>0</v>
      </c>
      <c r="K873" s="188" t="s">
        <v>19</v>
      </c>
      <c r="L873" s="193"/>
      <c r="M873" s="194" t="s">
        <v>19</v>
      </c>
      <c r="N873" s="195" t="s">
        <v>46</v>
      </c>
      <c r="P873" s="142">
        <f>O873*H873</f>
        <v>0</v>
      </c>
      <c r="Q873" s="142">
        <v>1E-3</v>
      </c>
      <c r="R873" s="142">
        <f>Q873*H873</f>
        <v>8.7999999999999995E-2</v>
      </c>
      <c r="S873" s="142">
        <v>0</v>
      </c>
      <c r="T873" s="143">
        <f>S873*H873</f>
        <v>0</v>
      </c>
      <c r="AR873" s="144" t="s">
        <v>510</v>
      </c>
      <c r="AT873" s="144" t="s">
        <v>638</v>
      </c>
      <c r="AU873" s="144" t="s">
        <v>85</v>
      </c>
      <c r="AY873" s="18" t="s">
        <v>218</v>
      </c>
      <c r="BE873" s="145">
        <f>IF(N873="základní",J873,0)</f>
        <v>0</v>
      </c>
      <c r="BF873" s="145">
        <f>IF(N873="snížená",J873,0)</f>
        <v>0</v>
      </c>
      <c r="BG873" s="145">
        <f>IF(N873="zákl. přenesená",J873,0)</f>
        <v>0</v>
      </c>
      <c r="BH873" s="145">
        <f>IF(N873="sníž. přenesená",J873,0)</f>
        <v>0</v>
      </c>
      <c r="BI873" s="145">
        <f>IF(N873="nulová",J873,0)</f>
        <v>0</v>
      </c>
      <c r="BJ873" s="18" t="s">
        <v>83</v>
      </c>
      <c r="BK873" s="145">
        <f>ROUND(I873*H873,2)</f>
        <v>0</v>
      </c>
      <c r="BL873" s="18" t="s">
        <v>375</v>
      </c>
      <c r="BM873" s="144" t="s">
        <v>2209</v>
      </c>
    </row>
    <row r="874" spans="2:65" s="1" customFormat="1" ht="11.25">
      <c r="B874" s="33"/>
      <c r="D874" s="146" t="s">
        <v>226</v>
      </c>
      <c r="F874" s="147" t="s">
        <v>2208</v>
      </c>
      <c r="I874" s="148"/>
      <c r="L874" s="33"/>
      <c r="M874" s="149"/>
      <c r="T874" s="54"/>
      <c r="AT874" s="18" t="s">
        <v>226</v>
      </c>
      <c r="AU874" s="18" t="s">
        <v>85</v>
      </c>
    </row>
    <row r="875" spans="2:65" s="12" customFormat="1" ht="11.25">
      <c r="B875" s="152"/>
      <c r="D875" s="146" t="s">
        <v>230</v>
      </c>
      <c r="E875" s="153" t="s">
        <v>19</v>
      </c>
      <c r="F875" s="154" t="s">
        <v>2088</v>
      </c>
      <c r="H875" s="153" t="s">
        <v>19</v>
      </c>
      <c r="I875" s="155"/>
      <c r="L875" s="152"/>
      <c r="M875" s="156"/>
      <c r="T875" s="157"/>
      <c r="AT875" s="153" t="s">
        <v>230</v>
      </c>
      <c r="AU875" s="153" t="s">
        <v>85</v>
      </c>
      <c r="AV875" s="12" t="s">
        <v>83</v>
      </c>
      <c r="AW875" s="12" t="s">
        <v>36</v>
      </c>
      <c r="AX875" s="12" t="s">
        <v>75</v>
      </c>
      <c r="AY875" s="153" t="s">
        <v>218</v>
      </c>
    </row>
    <row r="876" spans="2:65" s="13" customFormat="1" ht="11.25">
      <c r="B876" s="158"/>
      <c r="D876" s="146" t="s">
        <v>230</v>
      </c>
      <c r="E876" s="159" t="s">
        <v>19</v>
      </c>
      <c r="F876" s="160" t="s">
        <v>2210</v>
      </c>
      <c r="H876" s="161">
        <v>88</v>
      </c>
      <c r="I876" s="162"/>
      <c r="L876" s="158"/>
      <c r="M876" s="163"/>
      <c r="T876" s="164"/>
      <c r="AT876" s="159" t="s">
        <v>230</v>
      </c>
      <c r="AU876" s="159" t="s">
        <v>85</v>
      </c>
      <c r="AV876" s="13" t="s">
        <v>85</v>
      </c>
      <c r="AW876" s="13" t="s">
        <v>36</v>
      </c>
      <c r="AX876" s="13" t="s">
        <v>83</v>
      </c>
      <c r="AY876" s="159" t="s">
        <v>218</v>
      </c>
    </row>
    <row r="877" spans="2:65" s="1" customFormat="1" ht="16.5" customHeight="1">
      <c r="B877" s="33"/>
      <c r="C877" s="186" t="s">
        <v>2211</v>
      </c>
      <c r="D877" s="186" t="s">
        <v>638</v>
      </c>
      <c r="E877" s="187" t="s">
        <v>2212</v>
      </c>
      <c r="F877" s="188" t="s">
        <v>2213</v>
      </c>
      <c r="G877" s="189" t="s">
        <v>161</v>
      </c>
      <c r="H877" s="190">
        <v>1907.84</v>
      </c>
      <c r="I877" s="191"/>
      <c r="J877" s="192">
        <f>ROUND(I877*H877,2)</f>
        <v>0</v>
      </c>
      <c r="K877" s="188" t="s">
        <v>19</v>
      </c>
      <c r="L877" s="193"/>
      <c r="M877" s="194" t="s">
        <v>19</v>
      </c>
      <c r="N877" s="195" t="s">
        <v>46</v>
      </c>
      <c r="P877" s="142">
        <f>O877*H877</f>
        <v>0</v>
      </c>
      <c r="Q877" s="142">
        <v>1E-3</v>
      </c>
      <c r="R877" s="142">
        <f>Q877*H877</f>
        <v>1.90784</v>
      </c>
      <c r="S877" s="142">
        <v>0</v>
      </c>
      <c r="T877" s="143">
        <f>S877*H877</f>
        <v>0</v>
      </c>
      <c r="AR877" s="144" t="s">
        <v>510</v>
      </c>
      <c r="AT877" s="144" t="s">
        <v>638</v>
      </c>
      <c r="AU877" s="144" t="s">
        <v>85</v>
      </c>
      <c r="AY877" s="18" t="s">
        <v>218</v>
      </c>
      <c r="BE877" s="145">
        <f>IF(N877="základní",J877,0)</f>
        <v>0</v>
      </c>
      <c r="BF877" s="145">
        <f>IF(N877="snížená",J877,0)</f>
        <v>0</v>
      </c>
      <c r="BG877" s="145">
        <f>IF(N877="zákl. přenesená",J877,0)</f>
        <v>0</v>
      </c>
      <c r="BH877" s="145">
        <f>IF(N877="sníž. přenesená",J877,0)</f>
        <v>0</v>
      </c>
      <c r="BI877" s="145">
        <f>IF(N877="nulová",J877,0)</f>
        <v>0</v>
      </c>
      <c r="BJ877" s="18" t="s">
        <v>83</v>
      </c>
      <c r="BK877" s="145">
        <f>ROUND(I877*H877,2)</f>
        <v>0</v>
      </c>
      <c r="BL877" s="18" t="s">
        <v>375</v>
      </c>
      <c r="BM877" s="144" t="s">
        <v>2214</v>
      </c>
    </row>
    <row r="878" spans="2:65" s="1" customFormat="1" ht="11.25">
      <c r="B878" s="33"/>
      <c r="D878" s="146" t="s">
        <v>226</v>
      </c>
      <c r="F878" s="147" t="s">
        <v>2213</v>
      </c>
      <c r="I878" s="148"/>
      <c r="L878" s="33"/>
      <c r="M878" s="149"/>
      <c r="T878" s="54"/>
      <c r="AT878" s="18" t="s">
        <v>226</v>
      </c>
      <c r="AU878" s="18" t="s">
        <v>85</v>
      </c>
    </row>
    <row r="879" spans="2:65" s="13" customFormat="1" ht="11.25">
      <c r="B879" s="158"/>
      <c r="D879" s="146" t="s">
        <v>230</v>
      </c>
      <c r="E879" s="159" t="s">
        <v>19</v>
      </c>
      <c r="F879" s="160" t="s">
        <v>2215</v>
      </c>
      <c r="H879" s="161">
        <v>1907.84</v>
      </c>
      <c r="I879" s="162"/>
      <c r="L879" s="158"/>
      <c r="M879" s="163"/>
      <c r="T879" s="164"/>
      <c r="AT879" s="159" t="s">
        <v>230</v>
      </c>
      <c r="AU879" s="159" t="s">
        <v>85</v>
      </c>
      <c r="AV879" s="13" t="s">
        <v>85</v>
      </c>
      <c r="AW879" s="13" t="s">
        <v>36</v>
      </c>
      <c r="AX879" s="13" t="s">
        <v>83</v>
      </c>
      <c r="AY879" s="159" t="s">
        <v>218</v>
      </c>
    </row>
    <row r="880" spans="2:65" s="1" customFormat="1" ht="16.5" customHeight="1">
      <c r="B880" s="33"/>
      <c r="C880" s="133" t="s">
        <v>2216</v>
      </c>
      <c r="D880" s="133" t="s">
        <v>220</v>
      </c>
      <c r="E880" s="134" t="s">
        <v>1476</v>
      </c>
      <c r="F880" s="135" t="s">
        <v>1477</v>
      </c>
      <c r="G880" s="136" t="s">
        <v>161</v>
      </c>
      <c r="H880" s="137">
        <v>167.52</v>
      </c>
      <c r="I880" s="138"/>
      <c r="J880" s="139">
        <f>ROUND(I880*H880,2)</f>
        <v>0</v>
      </c>
      <c r="K880" s="135" t="s">
        <v>223</v>
      </c>
      <c r="L880" s="33"/>
      <c r="M880" s="140" t="s">
        <v>19</v>
      </c>
      <c r="N880" s="141" t="s">
        <v>46</v>
      </c>
      <c r="P880" s="142">
        <f>O880*H880</f>
        <v>0</v>
      </c>
      <c r="Q880" s="142">
        <v>5.0000000000000002E-5</v>
      </c>
      <c r="R880" s="142">
        <f>Q880*H880</f>
        <v>8.3760000000000015E-3</v>
      </c>
      <c r="S880" s="142">
        <v>0</v>
      </c>
      <c r="T880" s="143">
        <f>S880*H880</f>
        <v>0</v>
      </c>
      <c r="AR880" s="144" t="s">
        <v>375</v>
      </c>
      <c r="AT880" s="144" t="s">
        <v>220</v>
      </c>
      <c r="AU880" s="144" t="s">
        <v>85</v>
      </c>
      <c r="AY880" s="18" t="s">
        <v>218</v>
      </c>
      <c r="BE880" s="145">
        <f>IF(N880="základní",J880,0)</f>
        <v>0</v>
      </c>
      <c r="BF880" s="145">
        <f>IF(N880="snížená",J880,0)</f>
        <v>0</v>
      </c>
      <c r="BG880" s="145">
        <f>IF(N880="zákl. přenesená",J880,0)</f>
        <v>0</v>
      </c>
      <c r="BH880" s="145">
        <f>IF(N880="sníž. přenesená",J880,0)</f>
        <v>0</v>
      </c>
      <c r="BI880" s="145">
        <f>IF(N880="nulová",J880,0)</f>
        <v>0</v>
      </c>
      <c r="BJ880" s="18" t="s">
        <v>83</v>
      </c>
      <c r="BK880" s="145">
        <f>ROUND(I880*H880,2)</f>
        <v>0</v>
      </c>
      <c r="BL880" s="18" t="s">
        <v>375</v>
      </c>
      <c r="BM880" s="144" t="s">
        <v>2217</v>
      </c>
    </row>
    <row r="881" spans="2:65" s="1" customFormat="1" ht="11.25">
      <c r="B881" s="33"/>
      <c r="D881" s="146" t="s">
        <v>226</v>
      </c>
      <c r="F881" s="147" t="s">
        <v>1479</v>
      </c>
      <c r="I881" s="148"/>
      <c r="L881" s="33"/>
      <c r="M881" s="149"/>
      <c r="T881" s="54"/>
      <c r="AT881" s="18" t="s">
        <v>226</v>
      </c>
      <c r="AU881" s="18" t="s">
        <v>85</v>
      </c>
    </row>
    <row r="882" spans="2:65" s="1" customFormat="1" ht="11.25">
      <c r="B882" s="33"/>
      <c r="D882" s="150" t="s">
        <v>228</v>
      </c>
      <c r="F882" s="151" t="s">
        <v>1480</v>
      </c>
      <c r="I882" s="148"/>
      <c r="L882" s="33"/>
      <c r="M882" s="149"/>
      <c r="T882" s="54"/>
      <c r="AT882" s="18" t="s">
        <v>228</v>
      </c>
      <c r="AU882" s="18" t="s">
        <v>85</v>
      </c>
    </row>
    <row r="883" spans="2:65" s="12" customFormat="1" ht="11.25">
      <c r="B883" s="152"/>
      <c r="D883" s="146" t="s">
        <v>230</v>
      </c>
      <c r="E883" s="153" t="s">
        <v>19</v>
      </c>
      <c r="F883" s="154" t="s">
        <v>2218</v>
      </c>
      <c r="H883" s="153" t="s">
        <v>19</v>
      </c>
      <c r="I883" s="155"/>
      <c r="L883" s="152"/>
      <c r="M883" s="156"/>
      <c r="T883" s="157"/>
      <c r="AT883" s="153" t="s">
        <v>230</v>
      </c>
      <c r="AU883" s="153" t="s">
        <v>85</v>
      </c>
      <c r="AV883" s="12" t="s">
        <v>83</v>
      </c>
      <c r="AW883" s="12" t="s">
        <v>36</v>
      </c>
      <c r="AX883" s="12" t="s">
        <v>75</v>
      </c>
      <c r="AY883" s="153" t="s">
        <v>218</v>
      </c>
    </row>
    <row r="884" spans="2:65" s="13" customFormat="1" ht="11.25">
      <c r="B884" s="158"/>
      <c r="D884" s="146" t="s">
        <v>230</v>
      </c>
      <c r="E884" s="159" t="s">
        <v>19</v>
      </c>
      <c r="F884" s="160" t="s">
        <v>2219</v>
      </c>
      <c r="H884" s="161">
        <v>72.069999999999993</v>
      </c>
      <c r="I884" s="162"/>
      <c r="L884" s="158"/>
      <c r="M884" s="163"/>
      <c r="T884" s="164"/>
      <c r="AT884" s="159" t="s">
        <v>230</v>
      </c>
      <c r="AU884" s="159" t="s">
        <v>85</v>
      </c>
      <c r="AV884" s="13" t="s">
        <v>85</v>
      </c>
      <c r="AW884" s="13" t="s">
        <v>36</v>
      </c>
      <c r="AX884" s="13" t="s">
        <v>75</v>
      </c>
      <c r="AY884" s="159" t="s">
        <v>218</v>
      </c>
    </row>
    <row r="885" spans="2:65" s="13" customFormat="1" ht="11.25">
      <c r="B885" s="158"/>
      <c r="D885" s="146" t="s">
        <v>230</v>
      </c>
      <c r="E885" s="159" t="s">
        <v>19</v>
      </c>
      <c r="F885" s="160" t="s">
        <v>2220</v>
      </c>
      <c r="H885" s="161">
        <v>52.2</v>
      </c>
      <c r="I885" s="162"/>
      <c r="L885" s="158"/>
      <c r="M885" s="163"/>
      <c r="T885" s="164"/>
      <c r="AT885" s="159" t="s">
        <v>230</v>
      </c>
      <c r="AU885" s="159" t="s">
        <v>85</v>
      </c>
      <c r="AV885" s="13" t="s">
        <v>85</v>
      </c>
      <c r="AW885" s="13" t="s">
        <v>36</v>
      </c>
      <c r="AX885" s="13" t="s">
        <v>75</v>
      </c>
      <c r="AY885" s="159" t="s">
        <v>218</v>
      </c>
    </row>
    <row r="886" spans="2:65" s="13" customFormat="1" ht="11.25">
      <c r="B886" s="158"/>
      <c r="D886" s="146" t="s">
        <v>230</v>
      </c>
      <c r="E886" s="159" t="s">
        <v>19</v>
      </c>
      <c r="F886" s="160" t="s">
        <v>2221</v>
      </c>
      <c r="H886" s="161">
        <v>43.25</v>
      </c>
      <c r="I886" s="162"/>
      <c r="L886" s="158"/>
      <c r="M886" s="163"/>
      <c r="T886" s="164"/>
      <c r="AT886" s="159" t="s">
        <v>230</v>
      </c>
      <c r="AU886" s="159" t="s">
        <v>85</v>
      </c>
      <c r="AV886" s="13" t="s">
        <v>85</v>
      </c>
      <c r="AW886" s="13" t="s">
        <v>36</v>
      </c>
      <c r="AX886" s="13" t="s">
        <v>75</v>
      </c>
      <c r="AY886" s="159" t="s">
        <v>218</v>
      </c>
    </row>
    <row r="887" spans="2:65" s="14" customFormat="1" ht="11.25">
      <c r="B887" s="165"/>
      <c r="D887" s="146" t="s">
        <v>230</v>
      </c>
      <c r="E887" s="166" t="s">
        <v>19</v>
      </c>
      <c r="F887" s="167" t="s">
        <v>235</v>
      </c>
      <c r="H887" s="168">
        <v>167.52</v>
      </c>
      <c r="I887" s="169"/>
      <c r="L887" s="165"/>
      <c r="M887" s="170"/>
      <c r="T887" s="171"/>
      <c r="AT887" s="166" t="s">
        <v>230</v>
      </c>
      <c r="AU887" s="166" t="s">
        <v>85</v>
      </c>
      <c r="AV887" s="14" t="s">
        <v>224</v>
      </c>
      <c r="AW887" s="14" t="s">
        <v>36</v>
      </c>
      <c r="AX887" s="14" t="s">
        <v>83</v>
      </c>
      <c r="AY887" s="166" t="s">
        <v>218</v>
      </c>
    </row>
    <row r="888" spans="2:65" s="1" customFormat="1" ht="16.5" customHeight="1">
      <c r="B888" s="33"/>
      <c r="C888" s="186" t="s">
        <v>2222</v>
      </c>
      <c r="D888" s="186" t="s">
        <v>638</v>
      </c>
      <c r="E888" s="187" t="s">
        <v>2223</v>
      </c>
      <c r="F888" s="188" t="s">
        <v>2192</v>
      </c>
      <c r="G888" s="189" t="s">
        <v>161</v>
      </c>
      <c r="H888" s="190">
        <v>72.069999999999993</v>
      </c>
      <c r="I888" s="191"/>
      <c r="J888" s="192">
        <f>ROUND(I888*H888,2)</f>
        <v>0</v>
      </c>
      <c r="K888" s="188" t="s">
        <v>19</v>
      </c>
      <c r="L888" s="193"/>
      <c r="M888" s="194" t="s">
        <v>19</v>
      </c>
      <c r="N888" s="195" t="s">
        <v>46</v>
      </c>
      <c r="P888" s="142">
        <f>O888*H888</f>
        <v>0</v>
      </c>
      <c r="Q888" s="142">
        <v>1E-3</v>
      </c>
      <c r="R888" s="142">
        <f>Q888*H888</f>
        <v>7.2069999999999995E-2</v>
      </c>
      <c r="S888" s="142">
        <v>0</v>
      </c>
      <c r="T888" s="143">
        <f>S888*H888</f>
        <v>0</v>
      </c>
      <c r="AR888" s="144" t="s">
        <v>510</v>
      </c>
      <c r="AT888" s="144" t="s">
        <v>638</v>
      </c>
      <c r="AU888" s="144" t="s">
        <v>85</v>
      </c>
      <c r="AY888" s="18" t="s">
        <v>218</v>
      </c>
      <c r="BE888" s="145">
        <f>IF(N888="základní",J888,0)</f>
        <v>0</v>
      </c>
      <c r="BF888" s="145">
        <f>IF(N888="snížená",J888,0)</f>
        <v>0</v>
      </c>
      <c r="BG888" s="145">
        <f>IF(N888="zákl. přenesená",J888,0)</f>
        <v>0</v>
      </c>
      <c r="BH888" s="145">
        <f>IF(N888="sníž. přenesená",J888,0)</f>
        <v>0</v>
      </c>
      <c r="BI888" s="145">
        <f>IF(N888="nulová",J888,0)</f>
        <v>0</v>
      </c>
      <c r="BJ888" s="18" t="s">
        <v>83</v>
      </c>
      <c r="BK888" s="145">
        <f>ROUND(I888*H888,2)</f>
        <v>0</v>
      </c>
      <c r="BL888" s="18" t="s">
        <v>375</v>
      </c>
      <c r="BM888" s="144" t="s">
        <v>2224</v>
      </c>
    </row>
    <row r="889" spans="2:65" s="1" customFormat="1" ht="11.25">
      <c r="B889" s="33"/>
      <c r="D889" s="146" t="s">
        <v>226</v>
      </c>
      <c r="F889" s="147" t="s">
        <v>2192</v>
      </c>
      <c r="I889" s="148"/>
      <c r="L889" s="33"/>
      <c r="M889" s="149"/>
      <c r="T889" s="54"/>
      <c r="AT889" s="18" t="s">
        <v>226</v>
      </c>
      <c r="AU889" s="18" t="s">
        <v>85</v>
      </c>
    </row>
    <row r="890" spans="2:65" s="13" customFormat="1" ht="11.25">
      <c r="B890" s="158"/>
      <c r="D890" s="146" t="s">
        <v>230</v>
      </c>
      <c r="E890" s="159" t="s">
        <v>19</v>
      </c>
      <c r="F890" s="160" t="s">
        <v>2225</v>
      </c>
      <c r="H890" s="161">
        <v>72.069999999999993</v>
      </c>
      <c r="I890" s="162"/>
      <c r="L890" s="158"/>
      <c r="M890" s="163"/>
      <c r="T890" s="164"/>
      <c r="AT890" s="159" t="s">
        <v>230</v>
      </c>
      <c r="AU890" s="159" t="s">
        <v>85</v>
      </c>
      <c r="AV890" s="13" t="s">
        <v>85</v>
      </c>
      <c r="AW890" s="13" t="s">
        <v>36</v>
      </c>
      <c r="AX890" s="13" t="s">
        <v>83</v>
      </c>
      <c r="AY890" s="159" t="s">
        <v>218</v>
      </c>
    </row>
    <row r="891" spans="2:65" s="1" customFormat="1" ht="16.5" customHeight="1">
      <c r="B891" s="33"/>
      <c r="C891" s="186" t="s">
        <v>2226</v>
      </c>
      <c r="D891" s="186" t="s">
        <v>638</v>
      </c>
      <c r="E891" s="187" t="s">
        <v>2227</v>
      </c>
      <c r="F891" s="188" t="s">
        <v>2228</v>
      </c>
      <c r="G891" s="189" t="s">
        <v>161</v>
      </c>
      <c r="H891" s="190">
        <v>52.2</v>
      </c>
      <c r="I891" s="191"/>
      <c r="J891" s="192">
        <f>ROUND(I891*H891,2)</f>
        <v>0</v>
      </c>
      <c r="K891" s="188" t="s">
        <v>19</v>
      </c>
      <c r="L891" s="193"/>
      <c r="M891" s="194" t="s">
        <v>19</v>
      </c>
      <c r="N891" s="195" t="s">
        <v>46</v>
      </c>
      <c r="P891" s="142">
        <f>O891*H891</f>
        <v>0</v>
      </c>
      <c r="Q891" s="142">
        <v>1E-3</v>
      </c>
      <c r="R891" s="142">
        <f>Q891*H891</f>
        <v>5.2200000000000003E-2</v>
      </c>
      <c r="S891" s="142">
        <v>0</v>
      </c>
      <c r="T891" s="143">
        <f>S891*H891</f>
        <v>0</v>
      </c>
      <c r="AR891" s="144" t="s">
        <v>510</v>
      </c>
      <c r="AT891" s="144" t="s">
        <v>638</v>
      </c>
      <c r="AU891" s="144" t="s">
        <v>85</v>
      </c>
      <c r="AY891" s="18" t="s">
        <v>218</v>
      </c>
      <c r="BE891" s="145">
        <f>IF(N891="základní",J891,0)</f>
        <v>0</v>
      </c>
      <c r="BF891" s="145">
        <f>IF(N891="snížená",J891,0)</f>
        <v>0</v>
      </c>
      <c r="BG891" s="145">
        <f>IF(N891="zákl. přenesená",J891,0)</f>
        <v>0</v>
      </c>
      <c r="BH891" s="145">
        <f>IF(N891="sníž. přenesená",J891,0)</f>
        <v>0</v>
      </c>
      <c r="BI891" s="145">
        <f>IF(N891="nulová",J891,0)</f>
        <v>0</v>
      </c>
      <c r="BJ891" s="18" t="s">
        <v>83</v>
      </c>
      <c r="BK891" s="145">
        <f>ROUND(I891*H891,2)</f>
        <v>0</v>
      </c>
      <c r="BL891" s="18" t="s">
        <v>375</v>
      </c>
      <c r="BM891" s="144" t="s">
        <v>2229</v>
      </c>
    </row>
    <row r="892" spans="2:65" s="1" customFormat="1" ht="11.25">
      <c r="B892" s="33"/>
      <c r="D892" s="146" t="s">
        <v>226</v>
      </c>
      <c r="F892" s="147" t="s">
        <v>2230</v>
      </c>
      <c r="I892" s="148"/>
      <c r="L892" s="33"/>
      <c r="M892" s="149"/>
      <c r="T892" s="54"/>
      <c r="AT892" s="18" t="s">
        <v>226</v>
      </c>
      <c r="AU892" s="18" t="s">
        <v>85</v>
      </c>
    </row>
    <row r="893" spans="2:65" s="13" customFormat="1" ht="11.25">
      <c r="B893" s="158"/>
      <c r="D893" s="146" t="s">
        <v>230</v>
      </c>
      <c r="E893" s="159" t="s">
        <v>19</v>
      </c>
      <c r="F893" s="160" t="s">
        <v>2231</v>
      </c>
      <c r="H893" s="161">
        <v>52.2</v>
      </c>
      <c r="I893" s="162"/>
      <c r="L893" s="158"/>
      <c r="M893" s="163"/>
      <c r="T893" s="164"/>
      <c r="AT893" s="159" t="s">
        <v>230</v>
      </c>
      <c r="AU893" s="159" t="s">
        <v>85</v>
      </c>
      <c r="AV893" s="13" t="s">
        <v>85</v>
      </c>
      <c r="AW893" s="13" t="s">
        <v>36</v>
      </c>
      <c r="AX893" s="13" t="s">
        <v>83</v>
      </c>
      <c r="AY893" s="159" t="s">
        <v>218</v>
      </c>
    </row>
    <row r="894" spans="2:65" s="1" customFormat="1" ht="16.5" customHeight="1">
      <c r="B894" s="33"/>
      <c r="C894" s="186" t="s">
        <v>2232</v>
      </c>
      <c r="D894" s="186" t="s">
        <v>638</v>
      </c>
      <c r="E894" s="187" t="s">
        <v>2233</v>
      </c>
      <c r="F894" s="188" t="s">
        <v>2135</v>
      </c>
      <c r="G894" s="189" t="s">
        <v>161</v>
      </c>
      <c r="H894" s="190">
        <v>43.25</v>
      </c>
      <c r="I894" s="191"/>
      <c r="J894" s="192">
        <f>ROUND(I894*H894,2)</f>
        <v>0</v>
      </c>
      <c r="K894" s="188" t="s">
        <v>19</v>
      </c>
      <c r="L894" s="193"/>
      <c r="M894" s="194" t="s">
        <v>19</v>
      </c>
      <c r="N894" s="195" t="s">
        <v>46</v>
      </c>
      <c r="P894" s="142">
        <f>O894*H894</f>
        <v>0</v>
      </c>
      <c r="Q894" s="142">
        <v>1E-3</v>
      </c>
      <c r="R894" s="142">
        <f>Q894*H894</f>
        <v>4.3250000000000004E-2</v>
      </c>
      <c r="S894" s="142">
        <v>0</v>
      </c>
      <c r="T894" s="143">
        <f>S894*H894</f>
        <v>0</v>
      </c>
      <c r="AR894" s="144" t="s">
        <v>510</v>
      </c>
      <c r="AT894" s="144" t="s">
        <v>638</v>
      </c>
      <c r="AU894" s="144" t="s">
        <v>85</v>
      </c>
      <c r="AY894" s="18" t="s">
        <v>218</v>
      </c>
      <c r="BE894" s="145">
        <f>IF(N894="základní",J894,0)</f>
        <v>0</v>
      </c>
      <c r="BF894" s="145">
        <f>IF(N894="snížená",J894,0)</f>
        <v>0</v>
      </c>
      <c r="BG894" s="145">
        <f>IF(N894="zákl. přenesená",J894,0)</f>
        <v>0</v>
      </c>
      <c r="BH894" s="145">
        <f>IF(N894="sníž. přenesená",J894,0)</f>
        <v>0</v>
      </c>
      <c r="BI894" s="145">
        <f>IF(N894="nulová",J894,0)</f>
        <v>0</v>
      </c>
      <c r="BJ894" s="18" t="s">
        <v>83</v>
      </c>
      <c r="BK894" s="145">
        <f>ROUND(I894*H894,2)</f>
        <v>0</v>
      </c>
      <c r="BL894" s="18" t="s">
        <v>375</v>
      </c>
      <c r="BM894" s="144" t="s">
        <v>2234</v>
      </c>
    </row>
    <row r="895" spans="2:65" s="1" customFormat="1" ht="11.25">
      <c r="B895" s="33"/>
      <c r="D895" s="146" t="s">
        <v>226</v>
      </c>
      <c r="F895" s="147" t="s">
        <v>2135</v>
      </c>
      <c r="I895" s="148"/>
      <c r="L895" s="33"/>
      <c r="M895" s="149"/>
      <c r="T895" s="54"/>
      <c r="AT895" s="18" t="s">
        <v>226</v>
      </c>
      <c r="AU895" s="18" t="s">
        <v>85</v>
      </c>
    </row>
    <row r="896" spans="2:65" s="13" customFormat="1" ht="11.25">
      <c r="B896" s="158"/>
      <c r="D896" s="146" t="s">
        <v>230</v>
      </c>
      <c r="E896" s="159" t="s">
        <v>19</v>
      </c>
      <c r="F896" s="160" t="s">
        <v>2235</v>
      </c>
      <c r="H896" s="161">
        <v>43.25</v>
      </c>
      <c r="I896" s="162"/>
      <c r="L896" s="158"/>
      <c r="M896" s="163"/>
      <c r="T896" s="164"/>
      <c r="AT896" s="159" t="s">
        <v>230</v>
      </c>
      <c r="AU896" s="159" t="s">
        <v>85</v>
      </c>
      <c r="AV896" s="13" t="s">
        <v>85</v>
      </c>
      <c r="AW896" s="13" t="s">
        <v>36</v>
      </c>
      <c r="AX896" s="13" t="s">
        <v>83</v>
      </c>
      <c r="AY896" s="159" t="s">
        <v>218</v>
      </c>
    </row>
    <row r="897" spans="2:65" s="1" customFormat="1" ht="16.5" customHeight="1">
      <c r="B897" s="33"/>
      <c r="C897" s="133" t="s">
        <v>2236</v>
      </c>
      <c r="D897" s="133" t="s">
        <v>220</v>
      </c>
      <c r="E897" s="134" t="s">
        <v>2237</v>
      </c>
      <c r="F897" s="135" t="s">
        <v>2238</v>
      </c>
      <c r="G897" s="136" t="s">
        <v>161</v>
      </c>
      <c r="H897" s="137">
        <v>92.5</v>
      </c>
      <c r="I897" s="138"/>
      <c r="J897" s="139">
        <f>ROUND(I897*H897,2)</f>
        <v>0</v>
      </c>
      <c r="K897" s="135" t="s">
        <v>19</v>
      </c>
      <c r="L897" s="33"/>
      <c r="M897" s="140" t="s">
        <v>19</v>
      </c>
      <c r="N897" s="141" t="s">
        <v>46</v>
      </c>
      <c r="P897" s="142">
        <f>O897*H897</f>
        <v>0</v>
      </c>
      <c r="Q897" s="142">
        <v>5.0000000000000002E-5</v>
      </c>
      <c r="R897" s="142">
        <f>Q897*H897</f>
        <v>4.6250000000000006E-3</v>
      </c>
      <c r="S897" s="142">
        <v>0</v>
      </c>
      <c r="T897" s="143">
        <f>S897*H897</f>
        <v>0</v>
      </c>
      <c r="AR897" s="144" t="s">
        <v>375</v>
      </c>
      <c r="AT897" s="144" t="s">
        <v>220</v>
      </c>
      <c r="AU897" s="144" t="s">
        <v>85</v>
      </c>
      <c r="AY897" s="18" t="s">
        <v>218</v>
      </c>
      <c r="BE897" s="145">
        <f>IF(N897="základní",J897,0)</f>
        <v>0</v>
      </c>
      <c r="BF897" s="145">
        <f>IF(N897="snížená",J897,0)</f>
        <v>0</v>
      </c>
      <c r="BG897" s="145">
        <f>IF(N897="zákl. přenesená",J897,0)</f>
        <v>0</v>
      </c>
      <c r="BH897" s="145">
        <f>IF(N897="sníž. přenesená",J897,0)</f>
        <v>0</v>
      </c>
      <c r="BI897" s="145">
        <f>IF(N897="nulová",J897,0)</f>
        <v>0</v>
      </c>
      <c r="BJ897" s="18" t="s">
        <v>83</v>
      </c>
      <c r="BK897" s="145">
        <f>ROUND(I897*H897,2)</f>
        <v>0</v>
      </c>
      <c r="BL897" s="18" t="s">
        <v>375</v>
      </c>
      <c r="BM897" s="144" t="s">
        <v>2239</v>
      </c>
    </row>
    <row r="898" spans="2:65" s="1" customFormat="1" ht="11.25">
      <c r="B898" s="33"/>
      <c r="D898" s="146" t="s">
        <v>226</v>
      </c>
      <c r="F898" s="147" t="s">
        <v>1479</v>
      </c>
      <c r="I898" s="148"/>
      <c r="L898" s="33"/>
      <c r="M898" s="149"/>
      <c r="T898" s="54"/>
      <c r="AT898" s="18" t="s">
        <v>226</v>
      </c>
      <c r="AU898" s="18" t="s">
        <v>85</v>
      </c>
    </row>
    <row r="899" spans="2:65" s="13" customFormat="1" ht="11.25">
      <c r="B899" s="158"/>
      <c r="D899" s="146" t="s">
        <v>230</v>
      </c>
      <c r="E899" s="159" t="s">
        <v>19</v>
      </c>
      <c r="F899" s="160" t="s">
        <v>2240</v>
      </c>
      <c r="H899" s="161">
        <v>92.5</v>
      </c>
      <c r="I899" s="162"/>
      <c r="L899" s="158"/>
      <c r="M899" s="163"/>
      <c r="T899" s="164"/>
      <c r="AT899" s="159" t="s">
        <v>230</v>
      </c>
      <c r="AU899" s="159" t="s">
        <v>85</v>
      </c>
      <c r="AV899" s="13" t="s">
        <v>85</v>
      </c>
      <c r="AW899" s="13" t="s">
        <v>36</v>
      </c>
      <c r="AX899" s="13" t="s">
        <v>83</v>
      </c>
      <c r="AY899" s="159" t="s">
        <v>218</v>
      </c>
    </row>
    <row r="900" spans="2:65" s="1" customFormat="1" ht="16.5" customHeight="1">
      <c r="B900" s="33"/>
      <c r="C900" s="186" t="s">
        <v>2241</v>
      </c>
      <c r="D900" s="186" t="s">
        <v>638</v>
      </c>
      <c r="E900" s="187" t="s">
        <v>2242</v>
      </c>
      <c r="F900" s="188" t="s">
        <v>2243</v>
      </c>
      <c r="G900" s="189" t="s">
        <v>161</v>
      </c>
      <c r="H900" s="190">
        <v>92.5</v>
      </c>
      <c r="I900" s="191"/>
      <c r="J900" s="192">
        <f>ROUND(I900*H900,2)</f>
        <v>0</v>
      </c>
      <c r="K900" s="188" t="s">
        <v>19</v>
      </c>
      <c r="L900" s="193"/>
      <c r="M900" s="194" t="s">
        <v>19</v>
      </c>
      <c r="N900" s="195" t="s">
        <v>46</v>
      </c>
      <c r="P900" s="142">
        <f>O900*H900</f>
        <v>0</v>
      </c>
      <c r="Q900" s="142">
        <v>1E-3</v>
      </c>
      <c r="R900" s="142">
        <f>Q900*H900</f>
        <v>9.2499999999999999E-2</v>
      </c>
      <c r="S900" s="142">
        <v>0</v>
      </c>
      <c r="T900" s="143">
        <f>S900*H900</f>
        <v>0</v>
      </c>
      <c r="AR900" s="144" t="s">
        <v>510</v>
      </c>
      <c r="AT900" s="144" t="s">
        <v>638</v>
      </c>
      <c r="AU900" s="144" t="s">
        <v>85</v>
      </c>
      <c r="AY900" s="18" t="s">
        <v>218</v>
      </c>
      <c r="BE900" s="145">
        <f>IF(N900="základní",J900,0)</f>
        <v>0</v>
      </c>
      <c r="BF900" s="145">
        <f>IF(N900="snížená",J900,0)</f>
        <v>0</v>
      </c>
      <c r="BG900" s="145">
        <f>IF(N900="zákl. přenesená",J900,0)</f>
        <v>0</v>
      </c>
      <c r="BH900" s="145">
        <f>IF(N900="sníž. přenesená",J900,0)</f>
        <v>0</v>
      </c>
      <c r="BI900" s="145">
        <f>IF(N900="nulová",J900,0)</f>
        <v>0</v>
      </c>
      <c r="BJ900" s="18" t="s">
        <v>83</v>
      </c>
      <c r="BK900" s="145">
        <f>ROUND(I900*H900,2)</f>
        <v>0</v>
      </c>
      <c r="BL900" s="18" t="s">
        <v>375</v>
      </c>
      <c r="BM900" s="144" t="s">
        <v>2244</v>
      </c>
    </row>
    <row r="901" spans="2:65" s="1" customFormat="1" ht="11.25">
      <c r="B901" s="33"/>
      <c r="D901" s="146" t="s">
        <v>226</v>
      </c>
      <c r="F901" s="147" t="s">
        <v>2243</v>
      </c>
      <c r="I901" s="148"/>
      <c r="L901" s="33"/>
      <c r="M901" s="149"/>
      <c r="T901" s="54"/>
      <c r="AT901" s="18" t="s">
        <v>226</v>
      </c>
      <c r="AU901" s="18" t="s">
        <v>85</v>
      </c>
    </row>
    <row r="902" spans="2:65" s="1" customFormat="1" ht="19.5">
      <c r="B902" s="33"/>
      <c r="D902" s="146" t="s">
        <v>276</v>
      </c>
      <c r="F902" s="175" t="s">
        <v>2245</v>
      </c>
      <c r="I902" s="148"/>
      <c r="L902" s="33"/>
      <c r="M902" s="149"/>
      <c r="T902" s="54"/>
      <c r="AT902" s="18" t="s">
        <v>276</v>
      </c>
      <c r="AU902" s="18" t="s">
        <v>85</v>
      </c>
    </row>
    <row r="903" spans="2:65" s="13" customFormat="1" ht="11.25">
      <c r="B903" s="158"/>
      <c r="D903" s="146" t="s">
        <v>230</v>
      </c>
      <c r="E903" s="159" t="s">
        <v>19</v>
      </c>
      <c r="F903" s="160" t="s">
        <v>2240</v>
      </c>
      <c r="H903" s="161">
        <v>92.5</v>
      </c>
      <c r="I903" s="162"/>
      <c r="L903" s="158"/>
      <c r="M903" s="163"/>
      <c r="T903" s="164"/>
      <c r="AT903" s="159" t="s">
        <v>230</v>
      </c>
      <c r="AU903" s="159" t="s">
        <v>85</v>
      </c>
      <c r="AV903" s="13" t="s">
        <v>85</v>
      </c>
      <c r="AW903" s="13" t="s">
        <v>36</v>
      </c>
      <c r="AX903" s="13" t="s">
        <v>83</v>
      </c>
      <c r="AY903" s="159" t="s">
        <v>218</v>
      </c>
    </row>
    <row r="904" spans="2:65" s="1" customFormat="1" ht="16.5" customHeight="1">
      <c r="B904" s="33"/>
      <c r="C904" s="133" t="s">
        <v>2246</v>
      </c>
      <c r="D904" s="133" t="s">
        <v>220</v>
      </c>
      <c r="E904" s="134" t="s">
        <v>2247</v>
      </c>
      <c r="F904" s="135" t="s">
        <v>2248</v>
      </c>
      <c r="G904" s="136" t="s">
        <v>161</v>
      </c>
      <c r="H904" s="137">
        <v>146</v>
      </c>
      <c r="I904" s="138"/>
      <c r="J904" s="139">
        <f>ROUND(I904*H904,2)</f>
        <v>0</v>
      </c>
      <c r="K904" s="135" t="s">
        <v>223</v>
      </c>
      <c r="L904" s="33"/>
      <c r="M904" s="140" t="s">
        <v>19</v>
      </c>
      <c r="N904" s="141" t="s">
        <v>46</v>
      </c>
      <c r="P904" s="142">
        <f>O904*H904</f>
        <v>0</v>
      </c>
      <c r="Q904" s="142">
        <v>5.0000000000000002E-5</v>
      </c>
      <c r="R904" s="142">
        <f>Q904*H904</f>
        <v>7.3000000000000001E-3</v>
      </c>
      <c r="S904" s="142">
        <v>0</v>
      </c>
      <c r="T904" s="143">
        <f>S904*H904</f>
        <v>0</v>
      </c>
      <c r="AR904" s="144" t="s">
        <v>375</v>
      </c>
      <c r="AT904" s="144" t="s">
        <v>220</v>
      </c>
      <c r="AU904" s="144" t="s">
        <v>85</v>
      </c>
      <c r="AY904" s="18" t="s">
        <v>218</v>
      </c>
      <c r="BE904" s="145">
        <f>IF(N904="základní",J904,0)</f>
        <v>0</v>
      </c>
      <c r="BF904" s="145">
        <f>IF(N904="snížená",J904,0)</f>
        <v>0</v>
      </c>
      <c r="BG904" s="145">
        <f>IF(N904="zákl. přenesená",J904,0)</f>
        <v>0</v>
      </c>
      <c r="BH904" s="145">
        <f>IF(N904="sníž. přenesená",J904,0)</f>
        <v>0</v>
      </c>
      <c r="BI904" s="145">
        <f>IF(N904="nulová",J904,0)</f>
        <v>0</v>
      </c>
      <c r="BJ904" s="18" t="s">
        <v>83</v>
      </c>
      <c r="BK904" s="145">
        <f>ROUND(I904*H904,2)</f>
        <v>0</v>
      </c>
      <c r="BL904" s="18" t="s">
        <v>375</v>
      </c>
      <c r="BM904" s="144" t="s">
        <v>2249</v>
      </c>
    </row>
    <row r="905" spans="2:65" s="1" customFormat="1" ht="11.25">
      <c r="B905" s="33"/>
      <c r="D905" s="146" t="s">
        <v>226</v>
      </c>
      <c r="F905" s="147" t="s">
        <v>2250</v>
      </c>
      <c r="I905" s="148"/>
      <c r="L905" s="33"/>
      <c r="M905" s="149"/>
      <c r="T905" s="54"/>
      <c r="AT905" s="18" t="s">
        <v>226</v>
      </c>
      <c r="AU905" s="18" t="s">
        <v>85</v>
      </c>
    </row>
    <row r="906" spans="2:65" s="1" customFormat="1" ht="11.25">
      <c r="B906" s="33"/>
      <c r="D906" s="150" t="s">
        <v>228</v>
      </c>
      <c r="F906" s="151" t="s">
        <v>2251</v>
      </c>
      <c r="I906" s="148"/>
      <c r="L906" s="33"/>
      <c r="M906" s="149"/>
      <c r="T906" s="54"/>
      <c r="AT906" s="18" t="s">
        <v>228</v>
      </c>
      <c r="AU906" s="18" t="s">
        <v>85</v>
      </c>
    </row>
    <row r="907" spans="2:65" s="12" customFormat="1" ht="11.25">
      <c r="B907" s="152"/>
      <c r="D907" s="146" t="s">
        <v>230</v>
      </c>
      <c r="E907" s="153" t="s">
        <v>19</v>
      </c>
      <c r="F907" s="154" t="s">
        <v>2252</v>
      </c>
      <c r="H907" s="153" t="s">
        <v>19</v>
      </c>
      <c r="I907" s="155"/>
      <c r="L907" s="152"/>
      <c r="M907" s="156"/>
      <c r="T907" s="157"/>
      <c r="AT907" s="153" t="s">
        <v>230</v>
      </c>
      <c r="AU907" s="153" t="s">
        <v>85</v>
      </c>
      <c r="AV907" s="12" t="s">
        <v>83</v>
      </c>
      <c r="AW907" s="12" t="s">
        <v>36</v>
      </c>
      <c r="AX907" s="12" t="s">
        <v>75</v>
      </c>
      <c r="AY907" s="153" t="s">
        <v>218</v>
      </c>
    </row>
    <row r="908" spans="2:65" s="13" customFormat="1" ht="11.25">
      <c r="B908" s="158"/>
      <c r="D908" s="146" t="s">
        <v>230</v>
      </c>
      <c r="E908" s="159" t="s">
        <v>19</v>
      </c>
      <c r="F908" s="160" t="s">
        <v>2253</v>
      </c>
      <c r="H908" s="161">
        <v>146</v>
      </c>
      <c r="I908" s="162"/>
      <c r="L908" s="158"/>
      <c r="M908" s="163"/>
      <c r="T908" s="164"/>
      <c r="AT908" s="159" t="s">
        <v>230</v>
      </c>
      <c r="AU908" s="159" t="s">
        <v>85</v>
      </c>
      <c r="AV908" s="13" t="s">
        <v>85</v>
      </c>
      <c r="AW908" s="13" t="s">
        <v>36</v>
      </c>
      <c r="AX908" s="13" t="s">
        <v>83</v>
      </c>
      <c r="AY908" s="159" t="s">
        <v>218</v>
      </c>
    </row>
    <row r="909" spans="2:65" s="1" customFormat="1" ht="16.5" customHeight="1">
      <c r="B909" s="33"/>
      <c r="C909" s="186" t="s">
        <v>2254</v>
      </c>
      <c r="D909" s="186" t="s">
        <v>638</v>
      </c>
      <c r="E909" s="187" t="s">
        <v>2255</v>
      </c>
      <c r="F909" s="188" t="s">
        <v>2256</v>
      </c>
      <c r="G909" s="189" t="s">
        <v>161</v>
      </c>
      <c r="H909" s="190">
        <v>146</v>
      </c>
      <c r="I909" s="191"/>
      <c r="J909" s="192">
        <f>ROUND(I909*H909,2)</f>
        <v>0</v>
      </c>
      <c r="K909" s="188" t="s">
        <v>19</v>
      </c>
      <c r="L909" s="193"/>
      <c r="M909" s="194" t="s">
        <v>19</v>
      </c>
      <c r="N909" s="195" t="s">
        <v>46</v>
      </c>
      <c r="P909" s="142">
        <f>O909*H909</f>
        <v>0</v>
      </c>
      <c r="Q909" s="142">
        <v>1E-3</v>
      </c>
      <c r="R909" s="142">
        <f>Q909*H909</f>
        <v>0.14599999999999999</v>
      </c>
      <c r="S909" s="142">
        <v>0</v>
      </c>
      <c r="T909" s="143">
        <f>S909*H909</f>
        <v>0</v>
      </c>
      <c r="AR909" s="144" t="s">
        <v>510</v>
      </c>
      <c r="AT909" s="144" t="s">
        <v>638</v>
      </c>
      <c r="AU909" s="144" t="s">
        <v>85</v>
      </c>
      <c r="AY909" s="18" t="s">
        <v>218</v>
      </c>
      <c r="BE909" s="145">
        <f>IF(N909="základní",J909,0)</f>
        <v>0</v>
      </c>
      <c r="BF909" s="145">
        <f>IF(N909="snížená",J909,0)</f>
        <v>0</v>
      </c>
      <c r="BG909" s="145">
        <f>IF(N909="zákl. přenesená",J909,0)</f>
        <v>0</v>
      </c>
      <c r="BH909" s="145">
        <f>IF(N909="sníž. přenesená",J909,0)</f>
        <v>0</v>
      </c>
      <c r="BI909" s="145">
        <f>IF(N909="nulová",J909,0)</f>
        <v>0</v>
      </c>
      <c r="BJ909" s="18" t="s">
        <v>83</v>
      </c>
      <c r="BK909" s="145">
        <f>ROUND(I909*H909,2)</f>
        <v>0</v>
      </c>
      <c r="BL909" s="18" t="s">
        <v>375</v>
      </c>
      <c r="BM909" s="144" t="s">
        <v>2257</v>
      </c>
    </row>
    <row r="910" spans="2:65" s="1" customFormat="1" ht="11.25">
      <c r="B910" s="33"/>
      <c r="D910" s="146" t="s">
        <v>226</v>
      </c>
      <c r="F910" s="147" t="s">
        <v>2258</v>
      </c>
      <c r="I910" s="148"/>
      <c r="L910" s="33"/>
      <c r="M910" s="149"/>
      <c r="T910" s="54"/>
      <c r="AT910" s="18" t="s">
        <v>226</v>
      </c>
      <c r="AU910" s="18" t="s">
        <v>85</v>
      </c>
    </row>
    <row r="911" spans="2:65" s="13" customFormat="1" ht="11.25">
      <c r="B911" s="158"/>
      <c r="D911" s="146" t="s">
        <v>230</v>
      </c>
      <c r="E911" s="159" t="s">
        <v>19</v>
      </c>
      <c r="F911" s="160" t="s">
        <v>2259</v>
      </c>
      <c r="H911" s="161">
        <v>146</v>
      </c>
      <c r="I911" s="162"/>
      <c r="L911" s="158"/>
      <c r="M911" s="163"/>
      <c r="T911" s="164"/>
      <c r="AT911" s="159" t="s">
        <v>230</v>
      </c>
      <c r="AU911" s="159" t="s">
        <v>85</v>
      </c>
      <c r="AV911" s="13" t="s">
        <v>85</v>
      </c>
      <c r="AW911" s="13" t="s">
        <v>36</v>
      </c>
      <c r="AX911" s="13" t="s">
        <v>83</v>
      </c>
      <c r="AY911" s="159" t="s">
        <v>218</v>
      </c>
    </row>
    <row r="912" spans="2:65" s="1" customFormat="1" ht="16.5" customHeight="1">
      <c r="B912" s="33"/>
      <c r="C912" s="133" t="s">
        <v>2260</v>
      </c>
      <c r="D912" s="133" t="s">
        <v>220</v>
      </c>
      <c r="E912" s="134" t="s">
        <v>2261</v>
      </c>
      <c r="F912" s="135" t="s">
        <v>2262</v>
      </c>
      <c r="G912" s="136" t="s">
        <v>161</v>
      </c>
      <c r="H912" s="137">
        <v>596.70000000000005</v>
      </c>
      <c r="I912" s="138"/>
      <c r="J912" s="139">
        <f>ROUND(I912*H912,2)</f>
        <v>0</v>
      </c>
      <c r="K912" s="135" t="s">
        <v>223</v>
      </c>
      <c r="L912" s="33"/>
      <c r="M912" s="140" t="s">
        <v>19</v>
      </c>
      <c r="N912" s="141" t="s">
        <v>46</v>
      </c>
      <c r="P912" s="142">
        <f>O912*H912</f>
        <v>0</v>
      </c>
      <c r="Q912" s="142">
        <v>5.0000000000000002E-5</v>
      </c>
      <c r="R912" s="142">
        <f>Q912*H912</f>
        <v>2.9835000000000004E-2</v>
      </c>
      <c r="S912" s="142">
        <v>0</v>
      </c>
      <c r="T912" s="143">
        <f>S912*H912</f>
        <v>0</v>
      </c>
      <c r="AR912" s="144" t="s">
        <v>375</v>
      </c>
      <c r="AT912" s="144" t="s">
        <v>220</v>
      </c>
      <c r="AU912" s="144" t="s">
        <v>85</v>
      </c>
      <c r="AY912" s="18" t="s">
        <v>218</v>
      </c>
      <c r="BE912" s="145">
        <f>IF(N912="základní",J912,0)</f>
        <v>0</v>
      </c>
      <c r="BF912" s="145">
        <f>IF(N912="snížená",J912,0)</f>
        <v>0</v>
      </c>
      <c r="BG912" s="145">
        <f>IF(N912="zákl. přenesená",J912,0)</f>
        <v>0</v>
      </c>
      <c r="BH912" s="145">
        <f>IF(N912="sníž. přenesená",J912,0)</f>
        <v>0</v>
      </c>
      <c r="BI912" s="145">
        <f>IF(N912="nulová",J912,0)</f>
        <v>0</v>
      </c>
      <c r="BJ912" s="18" t="s">
        <v>83</v>
      </c>
      <c r="BK912" s="145">
        <f>ROUND(I912*H912,2)</f>
        <v>0</v>
      </c>
      <c r="BL912" s="18" t="s">
        <v>375</v>
      </c>
      <c r="BM912" s="144" t="s">
        <v>2263</v>
      </c>
    </row>
    <row r="913" spans="2:65" s="1" customFormat="1" ht="11.25">
      <c r="B913" s="33"/>
      <c r="D913" s="146" t="s">
        <v>226</v>
      </c>
      <c r="F913" s="147" t="s">
        <v>2264</v>
      </c>
      <c r="I913" s="148"/>
      <c r="L913" s="33"/>
      <c r="M913" s="149"/>
      <c r="T913" s="54"/>
      <c r="AT913" s="18" t="s">
        <v>226</v>
      </c>
      <c r="AU913" s="18" t="s">
        <v>85</v>
      </c>
    </row>
    <row r="914" spans="2:65" s="1" customFormat="1" ht="11.25">
      <c r="B914" s="33"/>
      <c r="D914" s="150" t="s">
        <v>228</v>
      </c>
      <c r="F914" s="151" t="s">
        <v>2265</v>
      </c>
      <c r="I914" s="148"/>
      <c r="L914" s="33"/>
      <c r="M914" s="149"/>
      <c r="T914" s="54"/>
      <c r="AT914" s="18" t="s">
        <v>228</v>
      </c>
      <c r="AU914" s="18" t="s">
        <v>85</v>
      </c>
    </row>
    <row r="915" spans="2:65" s="12" customFormat="1" ht="11.25">
      <c r="B915" s="152"/>
      <c r="D915" s="146" t="s">
        <v>230</v>
      </c>
      <c r="E915" s="153" t="s">
        <v>19</v>
      </c>
      <c r="F915" s="154" t="s">
        <v>2266</v>
      </c>
      <c r="H915" s="153" t="s">
        <v>19</v>
      </c>
      <c r="I915" s="155"/>
      <c r="L915" s="152"/>
      <c r="M915" s="156"/>
      <c r="T915" s="157"/>
      <c r="AT915" s="153" t="s">
        <v>230</v>
      </c>
      <c r="AU915" s="153" t="s">
        <v>85</v>
      </c>
      <c r="AV915" s="12" t="s">
        <v>83</v>
      </c>
      <c r="AW915" s="12" t="s">
        <v>36</v>
      </c>
      <c r="AX915" s="12" t="s">
        <v>75</v>
      </c>
      <c r="AY915" s="153" t="s">
        <v>218</v>
      </c>
    </row>
    <row r="916" spans="2:65" s="13" customFormat="1" ht="11.25">
      <c r="B916" s="158"/>
      <c r="D916" s="146" t="s">
        <v>230</v>
      </c>
      <c r="E916" s="159" t="s">
        <v>19</v>
      </c>
      <c r="F916" s="160" t="s">
        <v>2267</v>
      </c>
      <c r="H916" s="161">
        <v>270.2</v>
      </c>
      <c r="I916" s="162"/>
      <c r="L916" s="158"/>
      <c r="M916" s="163"/>
      <c r="T916" s="164"/>
      <c r="AT916" s="159" t="s">
        <v>230</v>
      </c>
      <c r="AU916" s="159" t="s">
        <v>85</v>
      </c>
      <c r="AV916" s="13" t="s">
        <v>85</v>
      </c>
      <c r="AW916" s="13" t="s">
        <v>36</v>
      </c>
      <c r="AX916" s="13" t="s">
        <v>75</v>
      </c>
      <c r="AY916" s="159" t="s">
        <v>218</v>
      </c>
    </row>
    <row r="917" spans="2:65" s="13" customFormat="1" ht="11.25">
      <c r="B917" s="158"/>
      <c r="D917" s="146" t="s">
        <v>230</v>
      </c>
      <c r="E917" s="159" t="s">
        <v>19</v>
      </c>
      <c r="F917" s="160" t="s">
        <v>2268</v>
      </c>
      <c r="H917" s="161">
        <v>326.5</v>
      </c>
      <c r="I917" s="162"/>
      <c r="L917" s="158"/>
      <c r="M917" s="163"/>
      <c r="T917" s="164"/>
      <c r="AT917" s="159" t="s">
        <v>230</v>
      </c>
      <c r="AU917" s="159" t="s">
        <v>85</v>
      </c>
      <c r="AV917" s="13" t="s">
        <v>85</v>
      </c>
      <c r="AW917" s="13" t="s">
        <v>36</v>
      </c>
      <c r="AX917" s="13" t="s">
        <v>75</v>
      </c>
      <c r="AY917" s="159" t="s">
        <v>218</v>
      </c>
    </row>
    <row r="918" spans="2:65" s="14" customFormat="1" ht="11.25">
      <c r="B918" s="165"/>
      <c r="D918" s="146" t="s">
        <v>230</v>
      </c>
      <c r="E918" s="166" t="s">
        <v>19</v>
      </c>
      <c r="F918" s="167" t="s">
        <v>235</v>
      </c>
      <c r="H918" s="168">
        <v>596.70000000000005</v>
      </c>
      <c r="I918" s="169"/>
      <c r="L918" s="165"/>
      <c r="M918" s="170"/>
      <c r="T918" s="171"/>
      <c r="AT918" s="166" t="s">
        <v>230</v>
      </c>
      <c r="AU918" s="166" t="s">
        <v>85</v>
      </c>
      <c r="AV918" s="14" t="s">
        <v>224</v>
      </c>
      <c r="AW918" s="14" t="s">
        <v>36</v>
      </c>
      <c r="AX918" s="14" t="s">
        <v>83</v>
      </c>
      <c r="AY918" s="166" t="s">
        <v>218</v>
      </c>
    </row>
    <row r="919" spans="2:65" s="1" customFormat="1" ht="16.5" customHeight="1">
      <c r="B919" s="33"/>
      <c r="C919" s="186" t="s">
        <v>2269</v>
      </c>
      <c r="D919" s="186" t="s">
        <v>638</v>
      </c>
      <c r="E919" s="187" t="s">
        <v>2270</v>
      </c>
      <c r="F919" s="188" t="s">
        <v>2271</v>
      </c>
      <c r="G919" s="189" t="s">
        <v>161</v>
      </c>
      <c r="H919" s="190">
        <v>270.2</v>
      </c>
      <c r="I919" s="191"/>
      <c r="J919" s="192">
        <f>ROUND(I919*H919,2)</f>
        <v>0</v>
      </c>
      <c r="K919" s="188" t="s">
        <v>19</v>
      </c>
      <c r="L919" s="193"/>
      <c r="M919" s="194" t="s">
        <v>19</v>
      </c>
      <c r="N919" s="195" t="s">
        <v>46</v>
      </c>
      <c r="P919" s="142">
        <f>O919*H919</f>
        <v>0</v>
      </c>
      <c r="Q919" s="142">
        <v>1E-3</v>
      </c>
      <c r="R919" s="142">
        <f>Q919*H919</f>
        <v>0.2702</v>
      </c>
      <c r="S919" s="142">
        <v>0</v>
      </c>
      <c r="T919" s="143">
        <f>S919*H919</f>
        <v>0</v>
      </c>
      <c r="AR919" s="144" t="s">
        <v>510</v>
      </c>
      <c r="AT919" s="144" t="s">
        <v>638</v>
      </c>
      <c r="AU919" s="144" t="s">
        <v>85</v>
      </c>
      <c r="AY919" s="18" t="s">
        <v>218</v>
      </c>
      <c r="BE919" s="145">
        <f>IF(N919="základní",J919,0)</f>
        <v>0</v>
      </c>
      <c r="BF919" s="145">
        <f>IF(N919="snížená",J919,0)</f>
        <v>0</v>
      </c>
      <c r="BG919" s="145">
        <f>IF(N919="zákl. přenesená",J919,0)</f>
        <v>0</v>
      </c>
      <c r="BH919" s="145">
        <f>IF(N919="sníž. přenesená",J919,0)</f>
        <v>0</v>
      </c>
      <c r="BI919" s="145">
        <f>IF(N919="nulová",J919,0)</f>
        <v>0</v>
      </c>
      <c r="BJ919" s="18" t="s">
        <v>83</v>
      </c>
      <c r="BK919" s="145">
        <f>ROUND(I919*H919,2)</f>
        <v>0</v>
      </c>
      <c r="BL919" s="18" t="s">
        <v>375</v>
      </c>
      <c r="BM919" s="144" t="s">
        <v>2272</v>
      </c>
    </row>
    <row r="920" spans="2:65" s="1" customFormat="1" ht="11.25">
      <c r="B920" s="33"/>
      <c r="D920" s="146" t="s">
        <v>226</v>
      </c>
      <c r="F920" s="147" t="s">
        <v>2271</v>
      </c>
      <c r="I920" s="148"/>
      <c r="L920" s="33"/>
      <c r="M920" s="149"/>
      <c r="T920" s="54"/>
      <c r="AT920" s="18" t="s">
        <v>226</v>
      </c>
      <c r="AU920" s="18" t="s">
        <v>85</v>
      </c>
    </row>
    <row r="921" spans="2:65" s="13" customFormat="1" ht="11.25">
      <c r="B921" s="158"/>
      <c r="D921" s="146" t="s">
        <v>230</v>
      </c>
      <c r="E921" s="159" t="s">
        <v>19</v>
      </c>
      <c r="F921" s="160" t="s">
        <v>2267</v>
      </c>
      <c r="H921" s="161">
        <v>270.2</v>
      </c>
      <c r="I921" s="162"/>
      <c r="L921" s="158"/>
      <c r="M921" s="163"/>
      <c r="T921" s="164"/>
      <c r="AT921" s="159" t="s">
        <v>230</v>
      </c>
      <c r="AU921" s="159" t="s">
        <v>85</v>
      </c>
      <c r="AV921" s="13" t="s">
        <v>85</v>
      </c>
      <c r="AW921" s="13" t="s">
        <v>36</v>
      </c>
      <c r="AX921" s="13" t="s">
        <v>83</v>
      </c>
      <c r="AY921" s="159" t="s">
        <v>218</v>
      </c>
    </row>
    <row r="922" spans="2:65" s="1" customFormat="1" ht="16.5" customHeight="1">
      <c r="B922" s="33"/>
      <c r="C922" s="186" t="s">
        <v>2273</v>
      </c>
      <c r="D922" s="186" t="s">
        <v>638</v>
      </c>
      <c r="E922" s="187" t="s">
        <v>2274</v>
      </c>
      <c r="F922" s="188" t="s">
        <v>2275</v>
      </c>
      <c r="G922" s="189" t="s">
        <v>161</v>
      </c>
      <c r="H922" s="190">
        <v>326.5</v>
      </c>
      <c r="I922" s="191"/>
      <c r="J922" s="192">
        <f>ROUND(I922*H922,2)</f>
        <v>0</v>
      </c>
      <c r="K922" s="188" t="s">
        <v>19</v>
      </c>
      <c r="L922" s="193"/>
      <c r="M922" s="194" t="s">
        <v>19</v>
      </c>
      <c r="N922" s="195" t="s">
        <v>46</v>
      </c>
      <c r="P922" s="142">
        <f>O922*H922</f>
        <v>0</v>
      </c>
      <c r="Q922" s="142">
        <v>1E-3</v>
      </c>
      <c r="R922" s="142">
        <f>Q922*H922</f>
        <v>0.32650000000000001</v>
      </c>
      <c r="S922" s="142">
        <v>0</v>
      </c>
      <c r="T922" s="143">
        <f>S922*H922</f>
        <v>0</v>
      </c>
      <c r="AR922" s="144" t="s">
        <v>510</v>
      </c>
      <c r="AT922" s="144" t="s">
        <v>638</v>
      </c>
      <c r="AU922" s="144" t="s">
        <v>85</v>
      </c>
      <c r="AY922" s="18" t="s">
        <v>218</v>
      </c>
      <c r="BE922" s="145">
        <f>IF(N922="základní",J922,0)</f>
        <v>0</v>
      </c>
      <c r="BF922" s="145">
        <f>IF(N922="snížená",J922,0)</f>
        <v>0</v>
      </c>
      <c r="BG922" s="145">
        <f>IF(N922="zákl. přenesená",J922,0)</f>
        <v>0</v>
      </c>
      <c r="BH922" s="145">
        <f>IF(N922="sníž. přenesená",J922,0)</f>
        <v>0</v>
      </c>
      <c r="BI922" s="145">
        <f>IF(N922="nulová",J922,0)</f>
        <v>0</v>
      </c>
      <c r="BJ922" s="18" t="s">
        <v>83</v>
      </c>
      <c r="BK922" s="145">
        <f>ROUND(I922*H922,2)</f>
        <v>0</v>
      </c>
      <c r="BL922" s="18" t="s">
        <v>375</v>
      </c>
      <c r="BM922" s="144" t="s">
        <v>2276</v>
      </c>
    </row>
    <row r="923" spans="2:65" s="1" customFormat="1" ht="11.25">
      <c r="B923" s="33"/>
      <c r="D923" s="146" t="s">
        <v>226</v>
      </c>
      <c r="F923" s="147" t="s">
        <v>2275</v>
      </c>
      <c r="I923" s="148"/>
      <c r="L923" s="33"/>
      <c r="M923" s="149"/>
      <c r="T923" s="54"/>
      <c r="AT923" s="18" t="s">
        <v>226</v>
      </c>
      <c r="AU923" s="18" t="s">
        <v>85</v>
      </c>
    </row>
    <row r="924" spans="2:65" s="13" customFormat="1" ht="11.25">
      <c r="B924" s="158"/>
      <c r="D924" s="146" t="s">
        <v>230</v>
      </c>
      <c r="E924" s="159" t="s">
        <v>19</v>
      </c>
      <c r="F924" s="160" t="s">
        <v>2277</v>
      </c>
      <c r="H924" s="161">
        <v>326.5</v>
      </c>
      <c r="I924" s="162"/>
      <c r="L924" s="158"/>
      <c r="M924" s="163"/>
      <c r="T924" s="164"/>
      <c r="AT924" s="159" t="s">
        <v>230</v>
      </c>
      <c r="AU924" s="159" t="s">
        <v>85</v>
      </c>
      <c r="AV924" s="13" t="s">
        <v>85</v>
      </c>
      <c r="AW924" s="13" t="s">
        <v>36</v>
      </c>
      <c r="AX924" s="13" t="s">
        <v>83</v>
      </c>
      <c r="AY924" s="159" t="s">
        <v>218</v>
      </c>
    </row>
    <row r="925" spans="2:65" s="1" customFormat="1" ht="16.5" customHeight="1">
      <c r="B925" s="33"/>
      <c r="C925" s="133" t="s">
        <v>2278</v>
      </c>
      <c r="D925" s="133" t="s">
        <v>220</v>
      </c>
      <c r="E925" s="134" t="s">
        <v>1488</v>
      </c>
      <c r="F925" s="135" t="s">
        <v>1489</v>
      </c>
      <c r="G925" s="136" t="s">
        <v>181</v>
      </c>
      <c r="H925" s="137">
        <v>6.1130000000000004</v>
      </c>
      <c r="I925" s="138"/>
      <c r="J925" s="139">
        <f>ROUND(I925*H925,2)</f>
        <v>0</v>
      </c>
      <c r="K925" s="135" t="s">
        <v>223</v>
      </c>
      <c r="L925" s="33"/>
      <c r="M925" s="140" t="s">
        <v>19</v>
      </c>
      <c r="N925" s="141" t="s">
        <v>46</v>
      </c>
      <c r="P925" s="142">
        <f>O925*H925</f>
        <v>0</v>
      </c>
      <c r="Q925" s="142">
        <v>0</v>
      </c>
      <c r="R925" s="142">
        <f>Q925*H925</f>
        <v>0</v>
      </c>
      <c r="S925" s="142">
        <v>0</v>
      </c>
      <c r="T925" s="143">
        <f>S925*H925</f>
        <v>0</v>
      </c>
      <c r="AR925" s="144" t="s">
        <v>375</v>
      </c>
      <c r="AT925" s="144" t="s">
        <v>220</v>
      </c>
      <c r="AU925" s="144" t="s">
        <v>85</v>
      </c>
      <c r="AY925" s="18" t="s">
        <v>218</v>
      </c>
      <c r="BE925" s="145">
        <f>IF(N925="základní",J925,0)</f>
        <v>0</v>
      </c>
      <c r="BF925" s="145">
        <f>IF(N925="snížená",J925,0)</f>
        <v>0</v>
      </c>
      <c r="BG925" s="145">
        <f>IF(N925="zákl. přenesená",J925,0)</f>
        <v>0</v>
      </c>
      <c r="BH925" s="145">
        <f>IF(N925="sníž. přenesená",J925,0)</f>
        <v>0</v>
      </c>
      <c r="BI925" s="145">
        <f>IF(N925="nulová",J925,0)</f>
        <v>0</v>
      </c>
      <c r="BJ925" s="18" t="s">
        <v>83</v>
      </c>
      <c r="BK925" s="145">
        <f>ROUND(I925*H925,2)</f>
        <v>0</v>
      </c>
      <c r="BL925" s="18" t="s">
        <v>375</v>
      </c>
      <c r="BM925" s="144" t="s">
        <v>2279</v>
      </c>
    </row>
    <row r="926" spans="2:65" s="1" customFormat="1" ht="19.5">
      <c r="B926" s="33"/>
      <c r="D926" s="146" t="s">
        <v>226</v>
      </c>
      <c r="F926" s="147" t="s">
        <v>1491</v>
      </c>
      <c r="I926" s="148"/>
      <c r="L926" s="33"/>
      <c r="M926" s="149"/>
      <c r="T926" s="54"/>
      <c r="AT926" s="18" t="s">
        <v>226</v>
      </c>
      <c r="AU926" s="18" t="s">
        <v>85</v>
      </c>
    </row>
    <row r="927" spans="2:65" s="1" customFormat="1" ht="11.25">
      <c r="B927" s="33"/>
      <c r="D927" s="150" t="s">
        <v>228</v>
      </c>
      <c r="F927" s="151" t="s">
        <v>1492</v>
      </c>
      <c r="I927" s="148"/>
      <c r="L927" s="33"/>
      <c r="M927" s="149"/>
      <c r="T927" s="54"/>
      <c r="AT927" s="18" t="s">
        <v>228</v>
      </c>
      <c r="AU927" s="18" t="s">
        <v>85</v>
      </c>
    </row>
    <row r="928" spans="2:65" s="11" customFormat="1" ht="22.9" customHeight="1">
      <c r="B928" s="121"/>
      <c r="D928" s="122" t="s">
        <v>74</v>
      </c>
      <c r="E928" s="131" t="s">
        <v>2280</v>
      </c>
      <c r="F928" s="131" t="s">
        <v>2281</v>
      </c>
      <c r="I928" s="124"/>
      <c r="J928" s="132">
        <f>BK928</f>
        <v>0</v>
      </c>
      <c r="L928" s="121"/>
      <c r="M928" s="126"/>
      <c r="P928" s="127">
        <f>SUM(P929:P962)</f>
        <v>0</v>
      </c>
      <c r="R928" s="127">
        <f>SUM(R929:R962)</f>
        <v>1.8334781</v>
      </c>
      <c r="T928" s="128">
        <f>SUM(T929:T962)</f>
        <v>0</v>
      </c>
      <c r="AR928" s="122" t="s">
        <v>85</v>
      </c>
      <c r="AT928" s="129" t="s">
        <v>74</v>
      </c>
      <c r="AU928" s="129" t="s">
        <v>83</v>
      </c>
      <c r="AY928" s="122" t="s">
        <v>218</v>
      </c>
      <c r="BK928" s="130">
        <f>SUM(BK929:BK962)</f>
        <v>0</v>
      </c>
    </row>
    <row r="929" spans="2:65" s="1" customFormat="1" ht="16.5" customHeight="1">
      <c r="B929" s="33"/>
      <c r="C929" s="133" t="s">
        <v>2282</v>
      </c>
      <c r="D929" s="133" t="s">
        <v>220</v>
      </c>
      <c r="E929" s="134" t="s">
        <v>2283</v>
      </c>
      <c r="F929" s="135" t="s">
        <v>2284</v>
      </c>
      <c r="G929" s="136" t="s">
        <v>157</v>
      </c>
      <c r="H929" s="137">
        <v>19.8</v>
      </c>
      <c r="I929" s="138"/>
      <c r="J929" s="139">
        <f>ROUND(I929*H929,2)</f>
        <v>0</v>
      </c>
      <c r="K929" s="135" t="s">
        <v>19</v>
      </c>
      <c r="L929" s="33"/>
      <c r="M929" s="140" t="s">
        <v>19</v>
      </c>
      <c r="N929" s="141" t="s">
        <v>46</v>
      </c>
      <c r="P929" s="142">
        <f>O929*H929</f>
        <v>0</v>
      </c>
      <c r="Q929" s="142">
        <v>4.2999999999999999E-4</v>
      </c>
      <c r="R929" s="142">
        <f>Q929*H929</f>
        <v>8.5140000000000007E-3</v>
      </c>
      <c r="S929" s="142">
        <v>0</v>
      </c>
      <c r="T929" s="143">
        <f>S929*H929</f>
        <v>0</v>
      </c>
      <c r="AR929" s="144" t="s">
        <v>375</v>
      </c>
      <c r="AT929" s="144" t="s">
        <v>220</v>
      </c>
      <c r="AU929" s="144" t="s">
        <v>85</v>
      </c>
      <c r="AY929" s="18" t="s">
        <v>218</v>
      </c>
      <c r="BE929" s="145">
        <f>IF(N929="základní",J929,0)</f>
        <v>0</v>
      </c>
      <c r="BF929" s="145">
        <f>IF(N929="snížená",J929,0)</f>
        <v>0</v>
      </c>
      <c r="BG929" s="145">
        <f>IF(N929="zákl. přenesená",J929,0)</f>
        <v>0</v>
      </c>
      <c r="BH929" s="145">
        <f>IF(N929="sníž. přenesená",J929,0)</f>
        <v>0</v>
      </c>
      <c r="BI929" s="145">
        <f>IF(N929="nulová",J929,0)</f>
        <v>0</v>
      </c>
      <c r="BJ929" s="18" t="s">
        <v>83</v>
      </c>
      <c r="BK929" s="145">
        <f>ROUND(I929*H929,2)</f>
        <v>0</v>
      </c>
      <c r="BL929" s="18" t="s">
        <v>375</v>
      </c>
      <c r="BM929" s="144" t="s">
        <v>2285</v>
      </c>
    </row>
    <row r="930" spans="2:65" s="1" customFormat="1" ht="11.25">
      <c r="B930" s="33"/>
      <c r="D930" s="146" t="s">
        <v>226</v>
      </c>
      <c r="F930" s="147" t="s">
        <v>2286</v>
      </c>
      <c r="I930" s="148"/>
      <c r="L930" s="33"/>
      <c r="M930" s="149"/>
      <c r="T930" s="54"/>
      <c r="AT930" s="18" t="s">
        <v>226</v>
      </c>
      <c r="AU930" s="18" t="s">
        <v>85</v>
      </c>
    </row>
    <row r="931" spans="2:65" s="12" customFormat="1" ht="11.25">
      <c r="B931" s="152"/>
      <c r="D931" s="146" t="s">
        <v>230</v>
      </c>
      <c r="E931" s="153" t="s">
        <v>19</v>
      </c>
      <c r="F931" s="154" t="s">
        <v>1134</v>
      </c>
      <c r="H931" s="153" t="s">
        <v>19</v>
      </c>
      <c r="I931" s="155"/>
      <c r="L931" s="152"/>
      <c r="M931" s="156"/>
      <c r="T931" s="157"/>
      <c r="AT931" s="153" t="s">
        <v>230</v>
      </c>
      <c r="AU931" s="153" t="s">
        <v>85</v>
      </c>
      <c r="AV931" s="12" t="s">
        <v>83</v>
      </c>
      <c r="AW931" s="12" t="s">
        <v>36</v>
      </c>
      <c r="AX931" s="12" t="s">
        <v>75</v>
      </c>
      <c r="AY931" s="153" t="s">
        <v>218</v>
      </c>
    </row>
    <row r="932" spans="2:65" s="13" customFormat="1" ht="11.25">
      <c r="B932" s="158"/>
      <c r="D932" s="146" t="s">
        <v>230</v>
      </c>
      <c r="E932" s="159" t="s">
        <v>19</v>
      </c>
      <c r="F932" s="160" t="s">
        <v>1524</v>
      </c>
      <c r="H932" s="161">
        <v>19.8</v>
      </c>
      <c r="I932" s="162"/>
      <c r="L932" s="158"/>
      <c r="M932" s="163"/>
      <c r="T932" s="164"/>
      <c r="AT932" s="159" t="s">
        <v>230</v>
      </c>
      <c r="AU932" s="159" t="s">
        <v>85</v>
      </c>
      <c r="AV932" s="13" t="s">
        <v>85</v>
      </c>
      <c r="AW932" s="13" t="s">
        <v>36</v>
      </c>
      <c r="AX932" s="13" t="s">
        <v>75</v>
      </c>
      <c r="AY932" s="159" t="s">
        <v>218</v>
      </c>
    </row>
    <row r="933" spans="2:65" s="14" customFormat="1" ht="11.25">
      <c r="B933" s="165"/>
      <c r="D933" s="146" t="s">
        <v>230</v>
      </c>
      <c r="E933" s="166" t="s">
        <v>1522</v>
      </c>
      <c r="F933" s="167" t="s">
        <v>235</v>
      </c>
      <c r="H933" s="168">
        <v>19.8</v>
      </c>
      <c r="I933" s="169"/>
      <c r="L933" s="165"/>
      <c r="M933" s="170"/>
      <c r="T933" s="171"/>
      <c r="AT933" s="166" t="s">
        <v>230</v>
      </c>
      <c r="AU933" s="166" t="s">
        <v>85</v>
      </c>
      <c r="AV933" s="14" t="s">
        <v>224</v>
      </c>
      <c r="AW933" s="14" t="s">
        <v>36</v>
      </c>
      <c r="AX933" s="14" t="s">
        <v>83</v>
      </c>
      <c r="AY933" s="166" t="s">
        <v>218</v>
      </c>
    </row>
    <row r="934" spans="2:65" s="1" customFormat="1" ht="16.5" customHeight="1">
      <c r="B934" s="33"/>
      <c r="C934" s="186" t="s">
        <v>2287</v>
      </c>
      <c r="D934" s="186" t="s">
        <v>638</v>
      </c>
      <c r="E934" s="187" t="s">
        <v>2288</v>
      </c>
      <c r="F934" s="188" t="s">
        <v>2289</v>
      </c>
      <c r="G934" s="189" t="s">
        <v>532</v>
      </c>
      <c r="H934" s="190">
        <v>109.11799999999999</v>
      </c>
      <c r="I934" s="191"/>
      <c r="J934" s="192">
        <f>ROUND(I934*H934,2)</f>
        <v>0</v>
      </c>
      <c r="K934" s="188" t="s">
        <v>19</v>
      </c>
      <c r="L934" s="193"/>
      <c r="M934" s="194" t="s">
        <v>19</v>
      </c>
      <c r="N934" s="195" t="s">
        <v>46</v>
      </c>
      <c r="P934" s="142">
        <f>O934*H934</f>
        <v>0</v>
      </c>
      <c r="Q934" s="142">
        <v>4.4999999999999999E-4</v>
      </c>
      <c r="R934" s="142">
        <f>Q934*H934</f>
        <v>4.9103099999999997E-2</v>
      </c>
      <c r="S934" s="142">
        <v>0</v>
      </c>
      <c r="T934" s="143">
        <f>S934*H934</f>
        <v>0</v>
      </c>
      <c r="AR934" s="144" t="s">
        <v>510</v>
      </c>
      <c r="AT934" s="144" t="s">
        <v>638</v>
      </c>
      <c r="AU934" s="144" t="s">
        <v>85</v>
      </c>
      <c r="AY934" s="18" t="s">
        <v>218</v>
      </c>
      <c r="BE934" s="145">
        <f>IF(N934="základní",J934,0)</f>
        <v>0</v>
      </c>
      <c r="BF934" s="145">
        <f>IF(N934="snížená",J934,0)</f>
        <v>0</v>
      </c>
      <c r="BG934" s="145">
        <f>IF(N934="zákl. přenesená",J934,0)</f>
        <v>0</v>
      </c>
      <c r="BH934" s="145">
        <f>IF(N934="sníž. přenesená",J934,0)</f>
        <v>0</v>
      </c>
      <c r="BI934" s="145">
        <f>IF(N934="nulová",J934,0)</f>
        <v>0</v>
      </c>
      <c r="BJ934" s="18" t="s">
        <v>83</v>
      </c>
      <c r="BK934" s="145">
        <f>ROUND(I934*H934,2)</f>
        <v>0</v>
      </c>
      <c r="BL934" s="18" t="s">
        <v>375</v>
      </c>
      <c r="BM934" s="144" t="s">
        <v>2290</v>
      </c>
    </row>
    <row r="935" spans="2:65" s="1" customFormat="1" ht="11.25">
      <c r="B935" s="33"/>
      <c r="D935" s="146" t="s">
        <v>226</v>
      </c>
      <c r="F935" s="147" t="s">
        <v>2289</v>
      </c>
      <c r="I935" s="148"/>
      <c r="L935" s="33"/>
      <c r="M935" s="149"/>
      <c r="T935" s="54"/>
      <c r="AT935" s="18" t="s">
        <v>226</v>
      </c>
      <c r="AU935" s="18" t="s">
        <v>85</v>
      </c>
    </row>
    <row r="936" spans="2:65" s="13" customFormat="1" ht="11.25">
      <c r="B936" s="158"/>
      <c r="D936" s="146" t="s">
        <v>230</v>
      </c>
      <c r="E936" s="159" t="s">
        <v>19</v>
      </c>
      <c r="F936" s="160" t="s">
        <v>2291</v>
      </c>
      <c r="H936" s="161">
        <v>59.4</v>
      </c>
      <c r="I936" s="162"/>
      <c r="L936" s="158"/>
      <c r="M936" s="163"/>
      <c r="T936" s="164"/>
      <c r="AT936" s="159" t="s">
        <v>230</v>
      </c>
      <c r="AU936" s="159" t="s">
        <v>85</v>
      </c>
      <c r="AV936" s="13" t="s">
        <v>85</v>
      </c>
      <c r="AW936" s="13" t="s">
        <v>36</v>
      </c>
      <c r="AX936" s="13" t="s">
        <v>83</v>
      </c>
      <c r="AY936" s="159" t="s">
        <v>218</v>
      </c>
    </row>
    <row r="937" spans="2:65" s="1" customFormat="1" ht="11.25">
      <c r="B937" s="33"/>
      <c r="D937" s="146" t="s">
        <v>247</v>
      </c>
      <c r="F937" s="172" t="s">
        <v>2292</v>
      </c>
      <c r="L937" s="33"/>
      <c r="M937" s="149"/>
      <c r="T937" s="54"/>
      <c r="AU937" s="18" t="s">
        <v>85</v>
      </c>
    </row>
    <row r="938" spans="2:65" s="1" customFormat="1" ht="11.25">
      <c r="B938" s="33"/>
      <c r="D938" s="146" t="s">
        <v>247</v>
      </c>
      <c r="F938" s="173" t="s">
        <v>1134</v>
      </c>
      <c r="H938" s="174">
        <v>0</v>
      </c>
      <c r="L938" s="33"/>
      <c r="M938" s="149"/>
      <c r="T938" s="54"/>
      <c r="AU938" s="18" t="s">
        <v>85</v>
      </c>
    </row>
    <row r="939" spans="2:65" s="1" customFormat="1" ht="11.25">
      <c r="B939" s="33"/>
      <c r="D939" s="146" t="s">
        <v>247</v>
      </c>
      <c r="F939" s="173" t="s">
        <v>1524</v>
      </c>
      <c r="H939" s="174">
        <v>19.8</v>
      </c>
      <c r="L939" s="33"/>
      <c r="M939" s="149"/>
      <c r="T939" s="54"/>
      <c r="AU939" s="18" t="s">
        <v>85</v>
      </c>
    </row>
    <row r="940" spans="2:65" s="1" customFormat="1" ht="11.25">
      <c r="B940" s="33"/>
      <c r="D940" s="146" t="s">
        <v>247</v>
      </c>
      <c r="F940" s="173" t="s">
        <v>235</v>
      </c>
      <c r="H940" s="174">
        <v>19.8</v>
      </c>
      <c r="L940" s="33"/>
      <c r="M940" s="149"/>
      <c r="T940" s="54"/>
      <c r="AU940" s="18" t="s">
        <v>85</v>
      </c>
    </row>
    <row r="941" spans="2:65" s="13" customFormat="1" ht="11.25">
      <c r="B941" s="158"/>
      <c r="D941" s="146" t="s">
        <v>230</v>
      </c>
      <c r="F941" s="160" t="s">
        <v>2293</v>
      </c>
      <c r="H941" s="161">
        <v>109.11799999999999</v>
      </c>
      <c r="I941" s="162"/>
      <c r="L941" s="158"/>
      <c r="M941" s="163"/>
      <c r="T941" s="164"/>
      <c r="AT941" s="159" t="s">
        <v>230</v>
      </c>
      <c r="AU941" s="159" t="s">
        <v>85</v>
      </c>
      <c r="AV941" s="13" t="s">
        <v>85</v>
      </c>
      <c r="AW941" s="13" t="s">
        <v>4</v>
      </c>
      <c r="AX941" s="13" t="s">
        <v>83</v>
      </c>
      <c r="AY941" s="159" t="s">
        <v>218</v>
      </c>
    </row>
    <row r="942" spans="2:65" s="1" customFormat="1" ht="24.2" customHeight="1">
      <c r="B942" s="33"/>
      <c r="C942" s="133" t="s">
        <v>2294</v>
      </c>
      <c r="D942" s="133" t="s">
        <v>220</v>
      </c>
      <c r="E942" s="134" t="s">
        <v>2295</v>
      </c>
      <c r="F942" s="135" t="s">
        <v>2296</v>
      </c>
      <c r="G942" s="136" t="s">
        <v>151</v>
      </c>
      <c r="H942" s="137">
        <v>61.3</v>
      </c>
      <c r="I942" s="138"/>
      <c r="J942" s="139">
        <f>ROUND(I942*H942,2)</f>
        <v>0</v>
      </c>
      <c r="K942" s="135" t="s">
        <v>223</v>
      </c>
      <c r="L942" s="33"/>
      <c r="M942" s="140" t="s">
        <v>19</v>
      </c>
      <c r="N942" s="141" t="s">
        <v>46</v>
      </c>
      <c r="P942" s="142">
        <f>O942*H942</f>
        <v>0</v>
      </c>
      <c r="Q942" s="142">
        <v>6.8900000000000003E-3</v>
      </c>
      <c r="R942" s="142">
        <f>Q942*H942</f>
        <v>0.42235699999999998</v>
      </c>
      <c r="S942" s="142">
        <v>0</v>
      </c>
      <c r="T942" s="143">
        <f>S942*H942</f>
        <v>0</v>
      </c>
      <c r="AR942" s="144" t="s">
        <v>375</v>
      </c>
      <c r="AT942" s="144" t="s">
        <v>220</v>
      </c>
      <c r="AU942" s="144" t="s">
        <v>85</v>
      </c>
      <c r="AY942" s="18" t="s">
        <v>218</v>
      </c>
      <c r="BE942" s="145">
        <f>IF(N942="základní",J942,0)</f>
        <v>0</v>
      </c>
      <c r="BF942" s="145">
        <f>IF(N942="snížená",J942,0)</f>
        <v>0</v>
      </c>
      <c r="BG942" s="145">
        <f>IF(N942="zákl. přenesená",J942,0)</f>
        <v>0</v>
      </c>
      <c r="BH942" s="145">
        <f>IF(N942="sníž. přenesená",J942,0)</f>
        <v>0</v>
      </c>
      <c r="BI942" s="145">
        <f>IF(N942="nulová",J942,0)</f>
        <v>0</v>
      </c>
      <c r="BJ942" s="18" t="s">
        <v>83</v>
      </c>
      <c r="BK942" s="145">
        <f>ROUND(I942*H942,2)</f>
        <v>0</v>
      </c>
      <c r="BL942" s="18" t="s">
        <v>375</v>
      </c>
      <c r="BM942" s="144" t="s">
        <v>2297</v>
      </c>
    </row>
    <row r="943" spans="2:65" s="1" customFormat="1" ht="19.5">
      <c r="B943" s="33"/>
      <c r="D943" s="146" t="s">
        <v>226</v>
      </c>
      <c r="F943" s="147" t="s">
        <v>2298</v>
      </c>
      <c r="I943" s="148"/>
      <c r="L943" s="33"/>
      <c r="M943" s="149"/>
      <c r="T943" s="54"/>
      <c r="AT943" s="18" t="s">
        <v>226</v>
      </c>
      <c r="AU943" s="18" t="s">
        <v>85</v>
      </c>
    </row>
    <row r="944" spans="2:65" s="1" customFormat="1" ht="11.25">
      <c r="B944" s="33"/>
      <c r="D944" s="150" t="s">
        <v>228</v>
      </c>
      <c r="F944" s="151" t="s">
        <v>2299</v>
      </c>
      <c r="I944" s="148"/>
      <c r="L944" s="33"/>
      <c r="M944" s="149"/>
      <c r="T944" s="54"/>
      <c r="AT944" s="18" t="s">
        <v>228</v>
      </c>
      <c r="AU944" s="18" t="s">
        <v>85</v>
      </c>
    </row>
    <row r="945" spans="2:65" s="12" customFormat="1" ht="11.25">
      <c r="B945" s="152"/>
      <c r="D945" s="146" t="s">
        <v>230</v>
      </c>
      <c r="E945" s="153" t="s">
        <v>19</v>
      </c>
      <c r="F945" s="154" t="s">
        <v>1134</v>
      </c>
      <c r="H945" s="153" t="s">
        <v>19</v>
      </c>
      <c r="I945" s="155"/>
      <c r="L945" s="152"/>
      <c r="M945" s="156"/>
      <c r="T945" s="157"/>
      <c r="AT945" s="153" t="s">
        <v>230</v>
      </c>
      <c r="AU945" s="153" t="s">
        <v>85</v>
      </c>
      <c r="AV945" s="12" t="s">
        <v>83</v>
      </c>
      <c r="AW945" s="12" t="s">
        <v>36</v>
      </c>
      <c r="AX945" s="12" t="s">
        <v>75</v>
      </c>
      <c r="AY945" s="153" t="s">
        <v>218</v>
      </c>
    </row>
    <row r="946" spans="2:65" s="13" customFormat="1" ht="11.25">
      <c r="B946" s="158"/>
      <c r="D946" s="146" t="s">
        <v>230</v>
      </c>
      <c r="E946" s="159" t="s">
        <v>19</v>
      </c>
      <c r="F946" s="160" t="s">
        <v>2300</v>
      </c>
      <c r="H946" s="161">
        <v>13.1</v>
      </c>
      <c r="I946" s="162"/>
      <c r="L946" s="158"/>
      <c r="M946" s="163"/>
      <c r="T946" s="164"/>
      <c r="AT946" s="159" t="s">
        <v>230</v>
      </c>
      <c r="AU946" s="159" t="s">
        <v>85</v>
      </c>
      <c r="AV946" s="13" t="s">
        <v>85</v>
      </c>
      <c r="AW946" s="13" t="s">
        <v>36</v>
      </c>
      <c r="AX946" s="13" t="s">
        <v>75</v>
      </c>
      <c r="AY946" s="159" t="s">
        <v>218</v>
      </c>
    </row>
    <row r="947" spans="2:65" s="13" customFormat="1" ht="11.25">
      <c r="B947" s="158"/>
      <c r="D947" s="146" t="s">
        <v>230</v>
      </c>
      <c r="E947" s="159" t="s">
        <v>19</v>
      </c>
      <c r="F947" s="160" t="s">
        <v>2301</v>
      </c>
      <c r="H947" s="161">
        <v>21.4</v>
      </c>
      <c r="I947" s="162"/>
      <c r="L947" s="158"/>
      <c r="M947" s="163"/>
      <c r="T947" s="164"/>
      <c r="AT947" s="159" t="s">
        <v>230</v>
      </c>
      <c r="AU947" s="159" t="s">
        <v>85</v>
      </c>
      <c r="AV947" s="13" t="s">
        <v>85</v>
      </c>
      <c r="AW947" s="13" t="s">
        <v>36</v>
      </c>
      <c r="AX947" s="13" t="s">
        <v>75</v>
      </c>
      <c r="AY947" s="159" t="s">
        <v>218</v>
      </c>
    </row>
    <row r="948" spans="2:65" s="13" customFormat="1" ht="11.25">
      <c r="B948" s="158"/>
      <c r="D948" s="146" t="s">
        <v>230</v>
      </c>
      <c r="E948" s="159" t="s">
        <v>19</v>
      </c>
      <c r="F948" s="160" t="s">
        <v>2302</v>
      </c>
      <c r="H948" s="161">
        <v>26.8</v>
      </c>
      <c r="I948" s="162"/>
      <c r="L948" s="158"/>
      <c r="M948" s="163"/>
      <c r="T948" s="164"/>
      <c r="AT948" s="159" t="s">
        <v>230</v>
      </c>
      <c r="AU948" s="159" t="s">
        <v>85</v>
      </c>
      <c r="AV948" s="13" t="s">
        <v>85</v>
      </c>
      <c r="AW948" s="13" t="s">
        <v>36</v>
      </c>
      <c r="AX948" s="13" t="s">
        <v>75</v>
      </c>
      <c r="AY948" s="159" t="s">
        <v>218</v>
      </c>
    </row>
    <row r="949" spans="2:65" s="14" customFormat="1" ht="11.25">
      <c r="B949" s="165"/>
      <c r="D949" s="146" t="s">
        <v>230</v>
      </c>
      <c r="E949" s="166" t="s">
        <v>1519</v>
      </c>
      <c r="F949" s="167" t="s">
        <v>235</v>
      </c>
      <c r="H949" s="168">
        <v>61.3</v>
      </c>
      <c r="I949" s="169"/>
      <c r="L949" s="165"/>
      <c r="M949" s="170"/>
      <c r="T949" s="171"/>
      <c r="AT949" s="166" t="s">
        <v>230</v>
      </c>
      <c r="AU949" s="166" t="s">
        <v>85</v>
      </c>
      <c r="AV949" s="14" t="s">
        <v>224</v>
      </c>
      <c r="AW949" s="14" t="s">
        <v>36</v>
      </c>
      <c r="AX949" s="14" t="s">
        <v>83</v>
      </c>
      <c r="AY949" s="166" t="s">
        <v>218</v>
      </c>
    </row>
    <row r="950" spans="2:65" s="1" customFormat="1" ht="21.75" customHeight="1">
      <c r="B950" s="33"/>
      <c r="C950" s="186" t="s">
        <v>2303</v>
      </c>
      <c r="D950" s="186" t="s">
        <v>638</v>
      </c>
      <c r="E950" s="187" t="s">
        <v>2304</v>
      </c>
      <c r="F950" s="188" t="s">
        <v>2305</v>
      </c>
      <c r="G950" s="189" t="s">
        <v>151</v>
      </c>
      <c r="H950" s="190">
        <v>70.495000000000005</v>
      </c>
      <c r="I950" s="191"/>
      <c r="J950" s="192">
        <f>ROUND(I950*H950,2)</f>
        <v>0</v>
      </c>
      <c r="K950" s="188" t="s">
        <v>223</v>
      </c>
      <c r="L950" s="193"/>
      <c r="M950" s="194" t="s">
        <v>19</v>
      </c>
      <c r="N950" s="195" t="s">
        <v>46</v>
      </c>
      <c r="P950" s="142">
        <f>O950*H950</f>
        <v>0</v>
      </c>
      <c r="Q950" s="142">
        <v>1.9199999999999998E-2</v>
      </c>
      <c r="R950" s="142">
        <f>Q950*H950</f>
        <v>1.353504</v>
      </c>
      <c r="S950" s="142">
        <v>0</v>
      </c>
      <c r="T950" s="143">
        <f>S950*H950</f>
        <v>0</v>
      </c>
      <c r="AR950" s="144" t="s">
        <v>510</v>
      </c>
      <c r="AT950" s="144" t="s">
        <v>638</v>
      </c>
      <c r="AU950" s="144" t="s">
        <v>85</v>
      </c>
      <c r="AY950" s="18" t="s">
        <v>218</v>
      </c>
      <c r="BE950" s="145">
        <f>IF(N950="základní",J950,0)</f>
        <v>0</v>
      </c>
      <c r="BF950" s="145">
        <f>IF(N950="snížená",J950,0)</f>
        <v>0</v>
      </c>
      <c r="BG950" s="145">
        <f>IF(N950="zákl. přenesená",J950,0)</f>
        <v>0</v>
      </c>
      <c r="BH950" s="145">
        <f>IF(N950="sníž. přenesená",J950,0)</f>
        <v>0</v>
      </c>
      <c r="BI950" s="145">
        <f>IF(N950="nulová",J950,0)</f>
        <v>0</v>
      </c>
      <c r="BJ950" s="18" t="s">
        <v>83</v>
      </c>
      <c r="BK950" s="145">
        <f>ROUND(I950*H950,2)</f>
        <v>0</v>
      </c>
      <c r="BL950" s="18" t="s">
        <v>375</v>
      </c>
      <c r="BM950" s="144" t="s">
        <v>2306</v>
      </c>
    </row>
    <row r="951" spans="2:65" s="1" customFormat="1" ht="11.25">
      <c r="B951" s="33"/>
      <c r="D951" s="146" t="s">
        <v>226</v>
      </c>
      <c r="F951" s="147" t="s">
        <v>2305</v>
      </c>
      <c r="I951" s="148"/>
      <c r="L951" s="33"/>
      <c r="M951" s="149"/>
      <c r="T951" s="54"/>
      <c r="AT951" s="18" t="s">
        <v>226</v>
      </c>
      <c r="AU951" s="18" t="s">
        <v>85</v>
      </c>
    </row>
    <row r="952" spans="2:65" s="13" customFormat="1" ht="11.25">
      <c r="B952" s="158"/>
      <c r="D952" s="146" t="s">
        <v>230</v>
      </c>
      <c r="E952" s="159" t="s">
        <v>19</v>
      </c>
      <c r="F952" s="160" t="s">
        <v>1519</v>
      </c>
      <c r="H952" s="161">
        <v>61.3</v>
      </c>
      <c r="I952" s="162"/>
      <c r="L952" s="158"/>
      <c r="M952" s="163"/>
      <c r="T952" s="164"/>
      <c r="AT952" s="159" t="s">
        <v>230</v>
      </c>
      <c r="AU952" s="159" t="s">
        <v>85</v>
      </c>
      <c r="AV952" s="13" t="s">
        <v>85</v>
      </c>
      <c r="AW952" s="13" t="s">
        <v>36</v>
      </c>
      <c r="AX952" s="13" t="s">
        <v>83</v>
      </c>
      <c r="AY952" s="159" t="s">
        <v>218</v>
      </c>
    </row>
    <row r="953" spans="2:65" s="1" customFormat="1" ht="11.25">
      <c r="B953" s="33"/>
      <c r="D953" s="146" t="s">
        <v>247</v>
      </c>
      <c r="F953" s="172" t="s">
        <v>2307</v>
      </c>
      <c r="L953" s="33"/>
      <c r="M953" s="149"/>
      <c r="T953" s="54"/>
      <c r="AU953" s="18" t="s">
        <v>85</v>
      </c>
    </row>
    <row r="954" spans="2:65" s="1" customFormat="1" ht="11.25">
      <c r="B954" s="33"/>
      <c r="D954" s="146" t="s">
        <v>247</v>
      </c>
      <c r="F954" s="173" t="s">
        <v>1134</v>
      </c>
      <c r="H954" s="174">
        <v>0</v>
      </c>
      <c r="L954" s="33"/>
      <c r="M954" s="149"/>
      <c r="T954" s="54"/>
      <c r="AU954" s="18" t="s">
        <v>85</v>
      </c>
    </row>
    <row r="955" spans="2:65" s="1" customFormat="1" ht="11.25">
      <c r="B955" s="33"/>
      <c r="D955" s="146" t="s">
        <v>247</v>
      </c>
      <c r="F955" s="173" t="s">
        <v>2300</v>
      </c>
      <c r="H955" s="174">
        <v>13.1</v>
      </c>
      <c r="L955" s="33"/>
      <c r="M955" s="149"/>
      <c r="T955" s="54"/>
      <c r="AU955" s="18" t="s">
        <v>85</v>
      </c>
    </row>
    <row r="956" spans="2:65" s="1" customFormat="1" ht="11.25">
      <c r="B956" s="33"/>
      <c r="D956" s="146" t="s">
        <v>247</v>
      </c>
      <c r="F956" s="173" t="s">
        <v>2301</v>
      </c>
      <c r="H956" s="174">
        <v>21.4</v>
      </c>
      <c r="L956" s="33"/>
      <c r="M956" s="149"/>
      <c r="T956" s="54"/>
      <c r="AU956" s="18" t="s">
        <v>85</v>
      </c>
    </row>
    <row r="957" spans="2:65" s="1" customFormat="1" ht="11.25">
      <c r="B957" s="33"/>
      <c r="D957" s="146" t="s">
        <v>247</v>
      </c>
      <c r="F957" s="173" t="s">
        <v>2302</v>
      </c>
      <c r="H957" s="174">
        <v>26.8</v>
      </c>
      <c r="L957" s="33"/>
      <c r="M957" s="149"/>
      <c r="T957" s="54"/>
      <c r="AU957" s="18" t="s">
        <v>85</v>
      </c>
    </row>
    <row r="958" spans="2:65" s="1" customFormat="1" ht="11.25">
      <c r="B958" s="33"/>
      <c r="D958" s="146" t="s">
        <v>247</v>
      </c>
      <c r="F958" s="173" t="s">
        <v>235</v>
      </c>
      <c r="H958" s="174">
        <v>61.3</v>
      </c>
      <c r="L958" s="33"/>
      <c r="M958" s="149"/>
      <c r="T958" s="54"/>
      <c r="AU958" s="18" t="s">
        <v>85</v>
      </c>
    </row>
    <row r="959" spans="2:65" s="13" customFormat="1" ht="11.25">
      <c r="B959" s="158"/>
      <c r="D959" s="146" t="s">
        <v>230</v>
      </c>
      <c r="F959" s="160" t="s">
        <v>2308</v>
      </c>
      <c r="H959" s="161">
        <v>70.495000000000005</v>
      </c>
      <c r="I959" s="162"/>
      <c r="L959" s="158"/>
      <c r="M959" s="163"/>
      <c r="T959" s="164"/>
      <c r="AT959" s="159" t="s">
        <v>230</v>
      </c>
      <c r="AU959" s="159" t="s">
        <v>85</v>
      </c>
      <c r="AV959" s="13" t="s">
        <v>85</v>
      </c>
      <c r="AW959" s="13" t="s">
        <v>4</v>
      </c>
      <c r="AX959" s="13" t="s">
        <v>83</v>
      </c>
      <c r="AY959" s="159" t="s">
        <v>218</v>
      </c>
    </row>
    <row r="960" spans="2:65" s="1" customFormat="1" ht="16.5" customHeight="1">
      <c r="B960" s="33"/>
      <c r="C960" s="133" t="s">
        <v>2309</v>
      </c>
      <c r="D960" s="133" t="s">
        <v>220</v>
      </c>
      <c r="E960" s="134" t="s">
        <v>2310</v>
      </c>
      <c r="F960" s="135" t="s">
        <v>2311</v>
      </c>
      <c r="G960" s="136" t="s">
        <v>181</v>
      </c>
      <c r="H960" s="137">
        <v>1.833</v>
      </c>
      <c r="I960" s="138"/>
      <c r="J960" s="139">
        <f>ROUND(I960*H960,2)</f>
        <v>0</v>
      </c>
      <c r="K960" s="135" t="s">
        <v>223</v>
      </c>
      <c r="L960" s="33"/>
      <c r="M960" s="140" t="s">
        <v>19</v>
      </c>
      <c r="N960" s="141" t="s">
        <v>46</v>
      </c>
      <c r="P960" s="142">
        <f>O960*H960</f>
        <v>0</v>
      </c>
      <c r="Q960" s="142">
        <v>0</v>
      </c>
      <c r="R960" s="142">
        <f>Q960*H960</f>
        <v>0</v>
      </c>
      <c r="S960" s="142">
        <v>0</v>
      </c>
      <c r="T960" s="143">
        <f>S960*H960</f>
        <v>0</v>
      </c>
      <c r="AR960" s="144" t="s">
        <v>375</v>
      </c>
      <c r="AT960" s="144" t="s">
        <v>220</v>
      </c>
      <c r="AU960" s="144" t="s">
        <v>85</v>
      </c>
      <c r="AY960" s="18" t="s">
        <v>218</v>
      </c>
      <c r="BE960" s="145">
        <f>IF(N960="základní",J960,0)</f>
        <v>0</v>
      </c>
      <c r="BF960" s="145">
        <f>IF(N960="snížená",J960,0)</f>
        <v>0</v>
      </c>
      <c r="BG960" s="145">
        <f>IF(N960="zákl. přenesená",J960,0)</f>
        <v>0</v>
      </c>
      <c r="BH960" s="145">
        <f>IF(N960="sníž. přenesená",J960,0)</f>
        <v>0</v>
      </c>
      <c r="BI960" s="145">
        <f>IF(N960="nulová",J960,0)</f>
        <v>0</v>
      </c>
      <c r="BJ960" s="18" t="s">
        <v>83</v>
      </c>
      <c r="BK960" s="145">
        <f>ROUND(I960*H960,2)</f>
        <v>0</v>
      </c>
      <c r="BL960" s="18" t="s">
        <v>375</v>
      </c>
      <c r="BM960" s="144" t="s">
        <v>2312</v>
      </c>
    </row>
    <row r="961" spans="2:65" s="1" customFormat="1" ht="19.5">
      <c r="B961" s="33"/>
      <c r="D961" s="146" t="s">
        <v>226</v>
      </c>
      <c r="F961" s="147" t="s">
        <v>2313</v>
      </c>
      <c r="I961" s="148"/>
      <c r="L961" s="33"/>
      <c r="M961" s="149"/>
      <c r="T961" s="54"/>
      <c r="AT961" s="18" t="s">
        <v>226</v>
      </c>
      <c r="AU961" s="18" t="s">
        <v>85</v>
      </c>
    </row>
    <row r="962" spans="2:65" s="1" customFormat="1" ht="11.25">
      <c r="B962" s="33"/>
      <c r="D962" s="150" t="s">
        <v>228</v>
      </c>
      <c r="F962" s="151" t="s">
        <v>2314</v>
      </c>
      <c r="I962" s="148"/>
      <c r="L962" s="33"/>
      <c r="M962" s="149"/>
      <c r="T962" s="54"/>
      <c r="AT962" s="18" t="s">
        <v>228</v>
      </c>
      <c r="AU962" s="18" t="s">
        <v>85</v>
      </c>
    </row>
    <row r="963" spans="2:65" s="11" customFormat="1" ht="22.9" customHeight="1">
      <c r="B963" s="121"/>
      <c r="D963" s="122" t="s">
        <v>74</v>
      </c>
      <c r="E963" s="131" t="s">
        <v>2315</v>
      </c>
      <c r="F963" s="131" t="s">
        <v>2316</v>
      </c>
      <c r="I963" s="124"/>
      <c r="J963" s="132">
        <f>BK963</f>
        <v>0</v>
      </c>
      <c r="L963" s="121"/>
      <c r="M963" s="126"/>
      <c r="P963" s="127">
        <f>SUM(P964:P974)</f>
        <v>0</v>
      </c>
      <c r="R963" s="127">
        <f>SUM(R964:R974)</f>
        <v>0</v>
      </c>
      <c r="T963" s="128">
        <f>SUM(T964:T974)</f>
        <v>0</v>
      </c>
      <c r="AR963" s="122" t="s">
        <v>85</v>
      </c>
      <c r="AT963" s="129" t="s">
        <v>74</v>
      </c>
      <c r="AU963" s="129" t="s">
        <v>83</v>
      </c>
      <c r="AY963" s="122" t="s">
        <v>218</v>
      </c>
      <c r="BK963" s="130">
        <f>SUM(BK964:BK974)</f>
        <v>0</v>
      </c>
    </row>
    <row r="964" spans="2:65" s="1" customFormat="1" ht="16.5" customHeight="1">
      <c r="B964" s="33"/>
      <c r="C964" s="133" t="s">
        <v>2317</v>
      </c>
      <c r="D964" s="133" t="s">
        <v>220</v>
      </c>
      <c r="E964" s="134" t="s">
        <v>2318</v>
      </c>
      <c r="F964" s="135" t="s">
        <v>2319</v>
      </c>
      <c r="G964" s="136" t="s">
        <v>151</v>
      </c>
      <c r="H964" s="137">
        <v>160.38200000000001</v>
      </c>
      <c r="I964" s="138"/>
      <c r="J964" s="139">
        <f>ROUND(I964*H964,2)</f>
        <v>0</v>
      </c>
      <c r="K964" s="135" t="s">
        <v>19</v>
      </c>
      <c r="L964" s="33"/>
      <c r="M964" s="140" t="s">
        <v>19</v>
      </c>
      <c r="N964" s="141" t="s">
        <v>46</v>
      </c>
      <c r="P964" s="142">
        <f>O964*H964</f>
        <v>0</v>
      </c>
      <c r="Q964" s="142">
        <v>0</v>
      </c>
      <c r="R964" s="142">
        <f>Q964*H964</f>
        <v>0</v>
      </c>
      <c r="S964" s="142">
        <v>0</v>
      </c>
      <c r="T964" s="143">
        <f>S964*H964</f>
        <v>0</v>
      </c>
      <c r="AR964" s="144" t="s">
        <v>375</v>
      </c>
      <c r="AT964" s="144" t="s">
        <v>220</v>
      </c>
      <c r="AU964" s="144" t="s">
        <v>85</v>
      </c>
      <c r="AY964" s="18" t="s">
        <v>218</v>
      </c>
      <c r="BE964" s="145">
        <f>IF(N964="základní",J964,0)</f>
        <v>0</v>
      </c>
      <c r="BF964" s="145">
        <f>IF(N964="snížená",J964,0)</f>
        <v>0</v>
      </c>
      <c r="BG964" s="145">
        <f>IF(N964="zákl. přenesená",J964,0)</f>
        <v>0</v>
      </c>
      <c r="BH964" s="145">
        <f>IF(N964="sníž. přenesená",J964,0)</f>
        <v>0</v>
      </c>
      <c r="BI964" s="145">
        <f>IF(N964="nulová",J964,0)</f>
        <v>0</v>
      </c>
      <c r="BJ964" s="18" t="s">
        <v>83</v>
      </c>
      <c r="BK964" s="145">
        <f>ROUND(I964*H964,2)</f>
        <v>0</v>
      </c>
      <c r="BL964" s="18" t="s">
        <v>375</v>
      </c>
      <c r="BM964" s="144" t="s">
        <v>2320</v>
      </c>
    </row>
    <row r="965" spans="2:65" s="1" customFormat="1" ht="11.25">
      <c r="B965" s="33"/>
      <c r="D965" s="146" t="s">
        <v>226</v>
      </c>
      <c r="F965" s="147" t="s">
        <v>2319</v>
      </c>
      <c r="I965" s="148"/>
      <c r="L965" s="33"/>
      <c r="M965" s="149"/>
      <c r="T965" s="54"/>
      <c r="AT965" s="18" t="s">
        <v>226</v>
      </c>
      <c r="AU965" s="18" t="s">
        <v>85</v>
      </c>
    </row>
    <row r="966" spans="2:65" s="1" customFormat="1" ht="19.5">
      <c r="B966" s="33"/>
      <c r="D966" s="146" t="s">
        <v>276</v>
      </c>
      <c r="F966" s="175" t="s">
        <v>2321</v>
      </c>
      <c r="I966" s="148"/>
      <c r="L966" s="33"/>
      <c r="M966" s="149"/>
      <c r="T966" s="54"/>
      <c r="AT966" s="18" t="s">
        <v>276</v>
      </c>
      <c r="AU966" s="18" t="s">
        <v>85</v>
      </c>
    </row>
    <row r="967" spans="2:65" s="12" customFormat="1" ht="11.25">
      <c r="B967" s="152"/>
      <c r="D967" s="146" t="s">
        <v>230</v>
      </c>
      <c r="E967" s="153" t="s">
        <v>19</v>
      </c>
      <c r="F967" s="154" t="s">
        <v>1134</v>
      </c>
      <c r="H967" s="153" t="s">
        <v>19</v>
      </c>
      <c r="I967" s="155"/>
      <c r="L967" s="152"/>
      <c r="M967" s="156"/>
      <c r="T967" s="157"/>
      <c r="AT967" s="153" t="s">
        <v>230</v>
      </c>
      <c r="AU967" s="153" t="s">
        <v>85</v>
      </c>
      <c r="AV967" s="12" t="s">
        <v>83</v>
      </c>
      <c r="AW967" s="12" t="s">
        <v>36</v>
      </c>
      <c r="AX967" s="12" t="s">
        <v>75</v>
      </c>
      <c r="AY967" s="153" t="s">
        <v>218</v>
      </c>
    </row>
    <row r="968" spans="2:65" s="12" customFormat="1" ht="11.25">
      <c r="B968" s="152"/>
      <c r="D968" s="146" t="s">
        <v>230</v>
      </c>
      <c r="E968" s="153" t="s">
        <v>19</v>
      </c>
      <c r="F968" s="154" t="s">
        <v>2322</v>
      </c>
      <c r="H968" s="153" t="s">
        <v>19</v>
      </c>
      <c r="I968" s="155"/>
      <c r="L968" s="152"/>
      <c r="M968" s="156"/>
      <c r="T968" s="157"/>
      <c r="AT968" s="153" t="s">
        <v>230</v>
      </c>
      <c r="AU968" s="153" t="s">
        <v>85</v>
      </c>
      <c r="AV968" s="12" t="s">
        <v>83</v>
      </c>
      <c r="AW968" s="12" t="s">
        <v>36</v>
      </c>
      <c r="AX968" s="12" t="s">
        <v>75</v>
      </c>
      <c r="AY968" s="153" t="s">
        <v>218</v>
      </c>
    </row>
    <row r="969" spans="2:65" s="13" customFormat="1" ht="11.25">
      <c r="B969" s="158"/>
      <c r="D969" s="146" t="s">
        <v>230</v>
      </c>
      <c r="E969" s="159" t="s">
        <v>19</v>
      </c>
      <c r="F969" s="160" t="s">
        <v>2323</v>
      </c>
      <c r="H969" s="161">
        <v>40.972000000000001</v>
      </c>
      <c r="I969" s="162"/>
      <c r="L969" s="158"/>
      <c r="M969" s="163"/>
      <c r="T969" s="164"/>
      <c r="AT969" s="159" t="s">
        <v>230</v>
      </c>
      <c r="AU969" s="159" t="s">
        <v>85</v>
      </c>
      <c r="AV969" s="13" t="s">
        <v>85</v>
      </c>
      <c r="AW969" s="13" t="s">
        <v>36</v>
      </c>
      <c r="AX969" s="13" t="s">
        <v>75</v>
      </c>
      <c r="AY969" s="159" t="s">
        <v>218</v>
      </c>
    </row>
    <row r="970" spans="2:65" s="13" customFormat="1" ht="11.25">
      <c r="B970" s="158"/>
      <c r="D970" s="146" t="s">
        <v>230</v>
      </c>
      <c r="E970" s="159" t="s">
        <v>19</v>
      </c>
      <c r="F970" s="160" t="s">
        <v>2324</v>
      </c>
      <c r="H970" s="161">
        <v>58.71</v>
      </c>
      <c r="I970" s="162"/>
      <c r="L970" s="158"/>
      <c r="M970" s="163"/>
      <c r="T970" s="164"/>
      <c r="AT970" s="159" t="s">
        <v>230</v>
      </c>
      <c r="AU970" s="159" t="s">
        <v>85</v>
      </c>
      <c r="AV970" s="13" t="s">
        <v>85</v>
      </c>
      <c r="AW970" s="13" t="s">
        <v>36</v>
      </c>
      <c r="AX970" s="13" t="s">
        <v>75</v>
      </c>
      <c r="AY970" s="159" t="s">
        <v>218</v>
      </c>
    </row>
    <row r="971" spans="2:65" s="13" customFormat="1" ht="11.25">
      <c r="B971" s="158"/>
      <c r="D971" s="146" t="s">
        <v>230</v>
      </c>
      <c r="E971" s="159" t="s">
        <v>19</v>
      </c>
      <c r="F971" s="160" t="s">
        <v>2325</v>
      </c>
      <c r="H971" s="161">
        <v>31.5</v>
      </c>
      <c r="I971" s="162"/>
      <c r="L971" s="158"/>
      <c r="M971" s="163"/>
      <c r="T971" s="164"/>
      <c r="AT971" s="159" t="s">
        <v>230</v>
      </c>
      <c r="AU971" s="159" t="s">
        <v>85</v>
      </c>
      <c r="AV971" s="13" t="s">
        <v>85</v>
      </c>
      <c r="AW971" s="13" t="s">
        <v>36</v>
      </c>
      <c r="AX971" s="13" t="s">
        <v>75</v>
      </c>
      <c r="AY971" s="159" t="s">
        <v>218</v>
      </c>
    </row>
    <row r="972" spans="2:65" s="12" customFormat="1" ht="11.25">
      <c r="B972" s="152"/>
      <c r="D972" s="146" t="s">
        <v>230</v>
      </c>
      <c r="E972" s="153" t="s">
        <v>19</v>
      </c>
      <c r="F972" s="154" t="s">
        <v>2326</v>
      </c>
      <c r="H972" s="153" t="s">
        <v>19</v>
      </c>
      <c r="I972" s="155"/>
      <c r="L972" s="152"/>
      <c r="M972" s="156"/>
      <c r="T972" s="157"/>
      <c r="AT972" s="153" t="s">
        <v>230</v>
      </c>
      <c r="AU972" s="153" t="s">
        <v>85</v>
      </c>
      <c r="AV972" s="12" t="s">
        <v>83</v>
      </c>
      <c r="AW972" s="12" t="s">
        <v>36</v>
      </c>
      <c r="AX972" s="12" t="s">
        <v>75</v>
      </c>
      <c r="AY972" s="153" t="s">
        <v>218</v>
      </c>
    </row>
    <row r="973" spans="2:65" s="13" customFormat="1" ht="11.25">
      <c r="B973" s="158"/>
      <c r="D973" s="146" t="s">
        <v>230</v>
      </c>
      <c r="E973" s="159" t="s">
        <v>19</v>
      </c>
      <c r="F973" s="160" t="s">
        <v>2327</v>
      </c>
      <c r="H973" s="161">
        <v>29.2</v>
      </c>
      <c r="I973" s="162"/>
      <c r="L973" s="158"/>
      <c r="M973" s="163"/>
      <c r="T973" s="164"/>
      <c r="AT973" s="159" t="s">
        <v>230</v>
      </c>
      <c r="AU973" s="159" t="s">
        <v>85</v>
      </c>
      <c r="AV973" s="13" t="s">
        <v>85</v>
      </c>
      <c r="AW973" s="13" t="s">
        <v>36</v>
      </c>
      <c r="AX973" s="13" t="s">
        <v>75</v>
      </c>
      <c r="AY973" s="159" t="s">
        <v>218</v>
      </c>
    </row>
    <row r="974" spans="2:65" s="14" customFormat="1" ht="11.25">
      <c r="B974" s="165"/>
      <c r="D974" s="146" t="s">
        <v>230</v>
      </c>
      <c r="E974" s="166" t="s">
        <v>2328</v>
      </c>
      <c r="F974" s="167" t="s">
        <v>235</v>
      </c>
      <c r="H974" s="168">
        <v>160.38200000000001</v>
      </c>
      <c r="I974" s="169"/>
      <c r="L974" s="165"/>
      <c r="M974" s="176"/>
      <c r="N974" s="177"/>
      <c r="O974" s="177"/>
      <c r="P974" s="177"/>
      <c r="Q974" s="177"/>
      <c r="R974" s="177"/>
      <c r="S974" s="177"/>
      <c r="T974" s="178"/>
      <c r="AT974" s="166" t="s">
        <v>230</v>
      </c>
      <c r="AU974" s="166" t="s">
        <v>85</v>
      </c>
      <c r="AV974" s="14" t="s">
        <v>224</v>
      </c>
      <c r="AW974" s="14" t="s">
        <v>36</v>
      </c>
      <c r="AX974" s="14" t="s">
        <v>83</v>
      </c>
      <c r="AY974" s="166" t="s">
        <v>218</v>
      </c>
    </row>
    <row r="975" spans="2:65" s="1" customFormat="1" ht="6.95" customHeight="1">
      <c r="B975" s="42"/>
      <c r="C975" s="43"/>
      <c r="D975" s="43"/>
      <c r="E975" s="43"/>
      <c r="F975" s="43"/>
      <c r="G975" s="43"/>
      <c r="H975" s="43"/>
      <c r="I975" s="43"/>
      <c r="J975" s="43"/>
      <c r="K975" s="43"/>
      <c r="L975" s="33"/>
    </row>
  </sheetData>
  <sheetProtection algorithmName="SHA-512" hashValue="6dBYvm1FtRfXHbHR6ckcQtotUTsz6HjUfyputWKJs46WOUXL3SKRXQKRc0i1fLDDSt8sQnS+IG2UsyFAf1kx5g==" saltValue="smcZRNZ4+eM70BsHaymIbXlbpjfMOQv+QPROOgVgBstBNkcbAihxIpodCplkFZ//fv3wlFJMFA6IP0QjRKBwgA==" spinCount="100000" sheet="1" objects="1" scenarios="1" formatColumns="0" formatRows="0" autoFilter="0"/>
  <autoFilter ref="C102:K974" xr:uid="{00000000-0009-0000-0000-000007000000}"/>
  <mergeCells count="15">
    <mergeCell ref="E89:H89"/>
    <mergeCell ref="E93:H93"/>
    <mergeCell ref="E91:H91"/>
    <mergeCell ref="E95:H95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08" r:id="rId1" xr:uid="{00000000-0004-0000-0700-000000000000}"/>
    <hyperlink ref="F182" r:id="rId2" xr:uid="{00000000-0004-0000-0700-000001000000}"/>
    <hyperlink ref="F249" r:id="rId3" xr:uid="{00000000-0004-0000-0700-000002000000}"/>
    <hyperlink ref="F258" r:id="rId4" xr:uid="{00000000-0004-0000-0700-000003000000}"/>
    <hyperlink ref="F329" r:id="rId5" xr:uid="{00000000-0004-0000-0700-000004000000}"/>
    <hyperlink ref="F340" r:id="rId6" xr:uid="{00000000-0004-0000-0700-000005000000}"/>
    <hyperlink ref="F345" r:id="rId7" xr:uid="{00000000-0004-0000-0700-000006000000}"/>
    <hyperlink ref="F350" r:id="rId8" xr:uid="{00000000-0004-0000-0700-000007000000}"/>
    <hyperlink ref="F355" r:id="rId9" xr:uid="{00000000-0004-0000-0700-000008000000}"/>
    <hyperlink ref="F360" r:id="rId10" xr:uid="{00000000-0004-0000-0700-000009000000}"/>
    <hyperlink ref="F407" r:id="rId11" xr:uid="{00000000-0004-0000-0700-00000A000000}"/>
    <hyperlink ref="F419" r:id="rId12" xr:uid="{00000000-0004-0000-0700-00000B000000}"/>
    <hyperlink ref="F426" r:id="rId13" xr:uid="{00000000-0004-0000-0700-00000C000000}"/>
    <hyperlink ref="F435" r:id="rId14" xr:uid="{00000000-0004-0000-0700-00000D000000}"/>
    <hyperlink ref="F446" r:id="rId15" xr:uid="{00000000-0004-0000-0700-00000E000000}"/>
    <hyperlink ref="F457" r:id="rId16" xr:uid="{00000000-0004-0000-0700-00000F000000}"/>
    <hyperlink ref="F462" r:id="rId17" xr:uid="{00000000-0004-0000-0700-000010000000}"/>
    <hyperlink ref="F475" r:id="rId18" xr:uid="{00000000-0004-0000-0700-000011000000}"/>
    <hyperlink ref="F482" r:id="rId19" xr:uid="{00000000-0004-0000-0700-000012000000}"/>
    <hyperlink ref="F490" r:id="rId20" xr:uid="{00000000-0004-0000-0700-000013000000}"/>
    <hyperlink ref="F494" r:id="rId21" xr:uid="{00000000-0004-0000-0700-000014000000}"/>
    <hyperlink ref="F500" r:id="rId22" xr:uid="{00000000-0004-0000-0700-000015000000}"/>
    <hyperlink ref="F507" r:id="rId23" xr:uid="{00000000-0004-0000-0700-000016000000}"/>
    <hyperlink ref="F514" r:id="rId24" xr:uid="{00000000-0004-0000-0700-000017000000}"/>
    <hyperlink ref="F517" r:id="rId25" xr:uid="{00000000-0004-0000-0700-000018000000}"/>
    <hyperlink ref="F523" r:id="rId26" xr:uid="{00000000-0004-0000-0700-000019000000}"/>
    <hyperlink ref="F531" r:id="rId27" xr:uid="{00000000-0004-0000-0700-00001A000000}"/>
    <hyperlink ref="F545" r:id="rId28" xr:uid="{00000000-0004-0000-0700-00001B000000}"/>
    <hyperlink ref="F560" r:id="rId29" xr:uid="{00000000-0004-0000-0700-00001C000000}"/>
    <hyperlink ref="F570" r:id="rId30" xr:uid="{00000000-0004-0000-0700-00001D000000}"/>
    <hyperlink ref="F601" r:id="rId31" xr:uid="{00000000-0004-0000-0700-00001E000000}"/>
    <hyperlink ref="F615" r:id="rId32" xr:uid="{00000000-0004-0000-0700-00001F000000}"/>
    <hyperlink ref="F642" r:id="rId33" xr:uid="{00000000-0004-0000-0700-000020000000}"/>
    <hyperlink ref="F646" r:id="rId34" xr:uid="{00000000-0004-0000-0700-000021000000}"/>
    <hyperlink ref="F658" r:id="rId35" xr:uid="{00000000-0004-0000-0700-000022000000}"/>
    <hyperlink ref="F672" r:id="rId36" xr:uid="{00000000-0004-0000-0700-000023000000}"/>
    <hyperlink ref="F683" r:id="rId37" xr:uid="{00000000-0004-0000-0700-000024000000}"/>
    <hyperlink ref="F727" r:id="rId38" xr:uid="{00000000-0004-0000-0700-000025000000}"/>
    <hyperlink ref="F760" r:id="rId39" xr:uid="{00000000-0004-0000-0700-000026000000}"/>
    <hyperlink ref="F768" r:id="rId40" xr:uid="{00000000-0004-0000-0700-000027000000}"/>
    <hyperlink ref="F808" r:id="rId41" xr:uid="{00000000-0004-0000-0700-000028000000}"/>
    <hyperlink ref="F832" r:id="rId42" xr:uid="{00000000-0004-0000-0700-000029000000}"/>
    <hyperlink ref="F851" r:id="rId43" xr:uid="{00000000-0004-0000-0700-00002A000000}"/>
    <hyperlink ref="F882" r:id="rId44" xr:uid="{00000000-0004-0000-0700-00002B000000}"/>
    <hyperlink ref="F906" r:id="rId45" xr:uid="{00000000-0004-0000-0700-00002C000000}"/>
    <hyperlink ref="F914" r:id="rId46" xr:uid="{00000000-0004-0000-0700-00002D000000}"/>
    <hyperlink ref="F927" r:id="rId47" xr:uid="{00000000-0004-0000-0700-00002E000000}"/>
    <hyperlink ref="F944" r:id="rId48" xr:uid="{00000000-0004-0000-0700-00002F000000}"/>
    <hyperlink ref="F962" r:id="rId49" xr:uid="{00000000-0004-0000-0700-000030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50"/>
  <headerFooter>
    <oddFooter>&amp;CStrana &amp;P z &amp;N</oddFooter>
  </headerFooter>
  <drawing r:id="rId5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56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114</v>
      </c>
      <c r="AZ2" s="91" t="s">
        <v>2329</v>
      </c>
      <c r="BA2" s="91" t="s">
        <v>2330</v>
      </c>
      <c r="BB2" s="91" t="s">
        <v>151</v>
      </c>
      <c r="BC2" s="91" t="s">
        <v>2331</v>
      </c>
      <c r="BD2" s="91" t="s">
        <v>85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91" t="s">
        <v>1100</v>
      </c>
      <c r="BA3" s="91" t="s">
        <v>1101</v>
      </c>
      <c r="BB3" s="91" t="s">
        <v>151</v>
      </c>
      <c r="BC3" s="91" t="s">
        <v>2332</v>
      </c>
      <c r="BD3" s="91" t="s">
        <v>85</v>
      </c>
    </row>
    <row r="4" spans="2:56" ht="24.95" customHeight="1">
      <c r="B4" s="21"/>
      <c r="D4" s="22" t="s">
        <v>153</v>
      </c>
      <c r="L4" s="21"/>
      <c r="M4" s="92" t="s">
        <v>10</v>
      </c>
      <c r="AT4" s="18" t="s">
        <v>4</v>
      </c>
      <c r="AZ4" s="91" t="s">
        <v>1106</v>
      </c>
      <c r="BA4" s="91" t="s">
        <v>1107</v>
      </c>
      <c r="BB4" s="91" t="s">
        <v>147</v>
      </c>
      <c r="BC4" s="91" t="s">
        <v>2333</v>
      </c>
      <c r="BD4" s="91" t="s">
        <v>85</v>
      </c>
    </row>
    <row r="5" spans="2:56" ht="6.95" customHeight="1">
      <c r="B5" s="21"/>
      <c r="L5" s="21"/>
      <c r="AZ5" s="91" t="s">
        <v>1519</v>
      </c>
      <c r="BA5" s="91" t="s">
        <v>1520</v>
      </c>
      <c r="BB5" s="91" t="s">
        <v>151</v>
      </c>
      <c r="BC5" s="91" t="s">
        <v>2334</v>
      </c>
      <c r="BD5" s="91" t="s">
        <v>85</v>
      </c>
    </row>
    <row r="6" spans="2:56" ht="12" customHeight="1">
      <c r="B6" s="21"/>
      <c r="D6" s="28" t="s">
        <v>16</v>
      </c>
      <c r="L6" s="21"/>
      <c r="AZ6" s="91" t="s">
        <v>2335</v>
      </c>
      <c r="BA6" s="91" t="s">
        <v>2336</v>
      </c>
      <c r="BB6" s="91" t="s">
        <v>151</v>
      </c>
      <c r="BC6" s="91" t="s">
        <v>2331</v>
      </c>
      <c r="BD6" s="91" t="s">
        <v>85</v>
      </c>
    </row>
    <row r="7" spans="2:56" ht="16.5" customHeight="1">
      <c r="B7" s="21"/>
      <c r="E7" s="336" t="str">
        <f>'Rekapitulace stavby'!K6</f>
        <v>MVE jez Rajhrad vč. rekonstrukce jezu a rybího přechodu</v>
      </c>
      <c r="F7" s="337"/>
      <c r="G7" s="337"/>
      <c r="H7" s="337"/>
      <c r="L7" s="21"/>
      <c r="AZ7" s="91" t="s">
        <v>1109</v>
      </c>
      <c r="BA7" s="91" t="s">
        <v>1110</v>
      </c>
      <c r="BB7" s="91" t="s">
        <v>151</v>
      </c>
      <c r="BC7" s="91" t="s">
        <v>2337</v>
      </c>
      <c r="BD7" s="91" t="s">
        <v>85</v>
      </c>
    </row>
    <row r="8" spans="2:56" ht="12.75">
      <c r="B8" s="21"/>
      <c r="D8" s="28" t="s">
        <v>166</v>
      </c>
      <c r="L8" s="21"/>
      <c r="AZ8" s="91" t="s">
        <v>2338</v>
      </c>
      <c r="BA8" s="91" t="s">
        <v>2338</v>
      </c>
      <c r="BB8" s="91" t="s">
        <v>151</v>
      </c>
      <c r="BC8" s="91" t="s">
        <v>2339</v>
      </c>
      <c r="BD8" s="91" t="s">
        <v>85</v>
      </c>
    </row>
    <row r="9" spans="2:56" ht="16.5" customHeight="1">
      <c r="B9" s="21"/>
      <c r="E9" s="336" t="s">
        <v>878</v>
      </c>
      <c r="F9" s="306"/>
      <c r="G9" s="306"/>
      <c r="H9" s="306"/>
      <c r="L9" s="21"/>
      <c r="AZ9" s="91" t="s">
        <v>1112</v>
      </c>
      <c r="BA9" s="91" t="s">
        <v>1112</v>
      </c>
      <c r="BB9" s="91" t="s">
        <v>147</v>
      </c>
      <c r="BC9" s="91" t="s">
        <v>2340</v>
      </c>
      <c r="BD9" s="91" t="s">
        <v>85</v>
      </c>
    </row>
    <row r="10" spans="2:56" ht="12" customHeight="1">
      <c r="B10" s="21"/>
      <c r="D10" s="28" t="s">
        <v>879</v>
      </c>
      <c r="L10" s="21"/>
      <c r="AZ10" s="91" t="s">
        <v>1522</v>
      </c>
      <c r="BA10" s="91" t="s">
        <v>1523</v>
      </c>
      <c r="BB10" s="91" t="s">
        <v>157</v>
      </c>
      <c r="BC10" s="91" t="s">
        <v>2341</v>
      </c>
      <c r="BD10" s="91" t="s">
        <v>85</v>
      </c>
    </row>
    <row r="11" spans="2:56" s="1" customFormat="1" ht="16.5" customHeight="1">
      <c r="B11" s="33"/>
      <c r="E11" s="334" t="s">
        <v>1526</v>
      </c>
      <c r="F11" s="338"/>
      <c r="G11" s="338"/>
      <c r="H11" s="338"/>
      <c r="L11" s="33"/>
    </row>
    <row r="12" spans="2:56" s="1" customFormat="1" ht="12" customHeight="1">
      <c r="B12" s="33"/>
      <c r="D12" s="28" t="s">
        <v>1527</v>
      </c>
      <c r="L12" s="33"/>
    </row>
    <row r="13" spans="2:56" s="1" customFormat="1" ht="16.5" customHeight="1">
      <c r="B13" s="33"/>
      <c r="E13" s="299" t="s">
        <v>2342</v>
      </c>
      <c r="F13" s="338"/>
      <c r="G13" s="338"/>
      <c r="H13" s="338"/>
      <c r="L13" s="33"/>
    </row>
    <row r="14" spans="2:56" s="1" customFormat="1" ht="11.25">
      <c r="B14" s="33"/>
      <c r="L14" s="33"/>
    </row>
    <row r="15" spans="2:56" s="1" customFormat="1" ht="12" customHeight="1">
      <c r="B15" s="33"/>
      <c r="D15" s="28" t="s">
        <v>18</v>
      </c>
      <c r="F15" s="26" t="s">
        <v>19</v>
      </c>
      <c r="I15" s="28" t="s">
        <v>20</v>
      </c>
      <c r="J15" s="26" t="s">
        <v>19</v>
      </c>
      <c r="L15" s="33"/>
    </row>
    <row r="16" spans="2:56" s="1" customFormat="1" ht="12" customHeight="1">
      <c r="B16" s="33"/>
      <c r="D16" s="28" t="s">
        <v>21</v>
      </c>
      <c r="F16" s="26" t="s">
        <v>22</v>
      </c>
      <c r="I16" s="28" t="s">
        <v>23</v>
      </c>
      <c r="J16" s="50">
        <f>'Rekapitulace stavby'!AN8</f>
        <v>45461</v>
      </c>
      <c r="L16" s="33"/>
    </row>
    <row r="17" spans="2:12" s="1" customFormat="1" ht="10.9" customHeight="1">
      <c r="B17" s="33"/>
      <c r="L17" s="33"/>
    </row>
    <row r="18" spans="2:12" s="1" customFormat="1" ht="12" customHeight="1">
      <c r="B18" s="33"/>
      <c r="D18" s="28" t="s">
        <v>24</v>
      </c>
      <c r="I18" s="28" t="s">
        <v>25</v>
      </c>
      <c r="J18" s="26" t="s">
        <v>26</v>
      </c>
      <c r="L18" s="33"/>
    </row>
    <row r="19" spans="2:12" s="1" customFormat="1" ht="18" customHeight="1">
      <c r="B19" s="33"/>
      <c r="E19" s="26" t="s">
        <v>27</v>
      </c>
      <c r="I19" s="28" t="s">
        <v>28</v>
      </c>
      <c r="J19" s="26" t="s">
        <v>29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30</v>
      </c>
      <c r="I21" s="28" t="s">
        <v>25</v>
      </c>
      <c r="J21" s="29" t="str">
        <f>'Rekapitulace stavby'!AN13</f>
        <v>Vyplň údaj</v>
      </c>
      <c r="L21" s="33"/>
    </row>
    <row r="22" spans="2:12" s="1" customFormat="1" ht="18" customHeight="1">
      <c r="B22" s="33"/>
      <c r="E22" s="339" t="str">
        <f>'Rekapitulace stavby'!E14</f>
        <v>Vyplň údaj</v>
      </c>
      <c r="F22" s="305"/>
      <c r="G22" s="305"/>
      <c r="H22" s="305"/>
      <c r="I22" s="28" t="s">
        <v>28</v>
      </c>
      <c r="J22" s="29" t="str">
        <f>'Rekapitulace stavby'!AN14</f>
        <v>Vyplň údaj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32</v>
      </c>
      <c r="I24" s="28" t="s">
        <v>25</v>
      </c>
      <c r="J24" s="26" t="s">
        <v>33</v>
      </c>
      <c r="L24" s="33"/>
    </row>
    <row r="25" spans="2:12" s="1" customFormat="1" ht="18" customHeight="1">
      <c r="B25" s="33"/>
      <c r="E25" s="26" t="s">
        <v>34</v>
      </c>
      <c r="I25" s="28" t="s">
        <v>28</v>
      </c>
      <c r="J25" s="26" t="s">
        <v>35</v>
      </c>
      <c r="L25" s="33"/>
    </row>
    <row r="26" spans="2:12" s="1" customFormat="1" ht="6.95" customHeight="1">
      <c r="B26" s="33"/>
      <c r="L26" s="33"/>
    </row>
    <row r="27" spans="2:12" s="1" customFormat="1" ht="12" customHeight="1">
      <c r="B27" s="33"/>
      <c r="D27" s="28" t="s">
        <v>37</v>
      </c>
      <c r="I27" s="28" t="s">
        <v>25</v>
      </c>
      <c r="J27" s="26" t="s">
        <v>19</v>
      </c>
      <c r="L27" s="33"/>
    </row>
    <row r="28" spans="2:12" s="1" customFormat="1" ht="18" customHeight="1">
      <c r="B28" s="33"/>
      <c r="E28" s="26" t="s">
        <v>38</v>
      </c>
      <c r="I28" s="28" t="s">
        <v>28</v>
      </c>
      <c r="J28" s="26" t="s">
        <v>19</v>
      </c>
      <c r="L28" s="33"/>
    </row>
    <row r="29" spans="2:12" s="1" customFormat="1" ht="6.95" customHeight="1">
      <c r="B29" s="33"/>
      <c r="L29" s="33"/>
    </row>
    <row r="30" spans="2:12" s="1" customFormat="1" ht="12" customHeight="1">
      <c r="B30" s="33"/>
      <c r="D30" s="28" t="s">
        <v>39</v>
      </c>
      <c r="L30" s="33"/>
    </row>
    <row r="31" spans="2:12" s="7" customFormat="1" ht="16.5" customHeight="1">
      <c r="B31" s="93"/>
      <c r="E31" s="310" t="s">
        <v>19</v>
      </c>
      <c r="F31" s="310"/>
      <c r="G31" s="310"/>
      <c r="H31" s="310"/>
      <c r="L31" s="93"/>
    </row>
    <row r="32" spans="2:12" s="1" customFormat="1" ht="6.95" customHeight="1">
      <c r="B32" s="33"/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25.35" customHeight="1">
      <c r="B34" s="33"/>
      <c r="D34" s="94" t="s">
        <v>41</v>
      </c>
      <c r="J34" s="64">
        <f>ROUND(J104, 2)</f>
        <v>0</v>
      </c>
      <c r="L34" s="33"/>
    </row>
    <row r="35" spans="2:12" s="1" customFormat="1" ht="6.95" customHeight="1">
      <c r="B35" s="33"/>
      <c r="D35" s="51"/>
      <c r="E35" s="51"/>
      <c r="F35" s="51"/>
      <c r="G35" s="51"/>
      <c r="H35" s="51"/>
      <c r="I35" s="51"/>
      <c r="J35" s="51"/>
      <c r="K35" s="51"/>
      <c r="L35" s="33"/>
    </row>
    <row r="36" spans="2:12" s="1" customFormat="1" ht="14.45" customHeight="1">
      <c r="B36" s="33"/>
      <c r="F36" s="36" t="s">
        <v>43</v>
      </c>
      <c r="I36" s="36" t="s">
        <v>42</v>
      </c>
      <c r="J36" s="36" t="s">
        <v>44</v>
      </c>
      <c r="L36" s="33"/>
    </row>
    <row r="37" spans="2:12" s="1" customFormat="1" ht="14.45" customHeight="1">
      <c r="B37" s="33"/>
      <c r="D37" s="53" t="s">
        <v>45</v>
      </c>
      <c r="E37" s="28" t="s">
        <v>46</v>
      </c>
      <c r="F37" s="84">
        <f>ROUND((SUM(BE104:BE565)),  2)</f>
        <v>0</v>
      </c>
      <c r="I37" s="95">
        <v>0.21</v>
      </c>
      <c r="J37" s="84">
        <f>ROUND(((SUM(BE104:BE565))*I37),  2)</f>
        <v>0</v>
      </c>
      <c r="L37" s="33"/>
    </row>
    <row r="38" spans="2:12" s="1" customFormat="1" ht="14.45" customHeight="1">
      <c r="B38" s="33"/>
      <c r="E38" s="28" t="s">
        <v>47</v>
      </c>
      <c r="F38" s="84">
        <f>ROUND((SUM(BF104:BF565)),  2)</f>
        <v>0</v>
      </c>
      <c r="I38" s="95">
        <v>0.15</v>
      </c>
      <c r="J38" s="84">
        <f>ROUND(((SUM(BF104:BF565))*I38),  2)</f>
        <v>0</v>
      </c>
      <c r="L38" s="33"/>
    </row>
    <row r="39" spans="2:12" s="1" customFormat="1" ht="14.45" hidden="1" customHeight="1">
      <c r="B39" s="33"/>
      <c r="E39" s="28" t="s">
        <v>48</v>
      </c>
      <c r="F39" s="84">
        <f>ROUND((SUM(BG104:BG565)),  2)</f>
        <v>0</v>
      </c>
      <c r="I39" s="95">
        <v>0.21</v>
      </c>
      <c r="J39" s="84">
        <f>0</f>
        <v>0</v>
      </c>
      <c r="L39" s="33"/>
    </row>
    <row r="40" spans="2:12" s="1" customFormat="1" ht="14.45" hidden="1" customHeight="1">
      <c r="B40" s="33"/>
      <c r="E40" s="28" t="s">
        <v>49</v>
      </c>
      <c r="F40" s="84">
        <f>ROUND((SUM(BH104:BH565)),  2)</f>
        <v>0</v>
      </c>
      <c r="I40" s="95">
        <v>0.15</v>
      </c>
      <c r="J40" s="84">
        <f>0</f>
        <v>0</v>
      </c>
      <c r="L40" s="33"/>
    </row>
    <row r="41" spans="2:12" s="1" customFormat="1" ht="14.45" hidden="1" customHeight="1">
      <c r="B41" s="33"/>
      <c r="E41" s="28" t="s">
        <v>50</v>
      </c>
      <c r="F41" s="84">
        <f>ROUND((SUM(BI104:BI565)),  2)</f>
        <v>0</v>
      </c>
      <c r="I41" s="95">
        <v>0</v>
      </c>
      <c r="J41" s="84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96"/>
      <c r="D43" s="97" t="s">
        <v>51</v>
      </c>
      <c r="E43" s="55"/>
      <c r="F43" s="55"/>
      <c r="G43" s="98" t="s">
        <v>52</v>
      </c>
      <c r="H43" s="99" t="s">
        <v>53</v>
      </c>
      <c r="I43" s="55"/>
      <c r="J43" s="100">
        <f>SUM(J34:J41)</f>
        <v>0</v>
      </c>
      <c r="K43" s="101"/>
      <c r="L43" s="33"/>
    </row>
    <row r="44" spans="2:12" s="1" customFormat="1" ht="14.4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3"/>
    </row>
    <row r="48" spans="2:12" s="1" customFormat="1" ht="6.95" customHeight="1">
      <c r="B48" s="44"/>
      <c r="C48" s="45"/>
      <c r="D48" s="45"/>
      <c r="E48" s="45"/>
      <c r="F48" s="45"/>
      <c r="G48" s="45"/>
      <c r="H48" s="45"/>
      <c r="I48" s="45"/>
      <c r="J48" s="45"/>
      <c r="K48" s="45"/>
      <c r="L48" s="33"/>
    </row>
    <row r="49" spans="2:12" s="1" customFormat="1" ht="24.95" customHeight="1">
      <c r="B49" s="33"/>
      <c r="C49" s="22" t="s">
        <v>191</v>
      </c>
      <c r="L49" s="33"/>
    </row>
    <row r="50" spans="2:12" s="1" customFormat="1" ht="6.95" customHeight="1">
      <c r="B50" s="33"/>
      <c r="L50" s="33"/>
    </row>
    <row r="51" spans="2:12" s="1" customFormat="1" ht="12" customHeight="1">
      <c r="B51" s="33"/>
      <c r="C51" s="28" t="s">
        <v>16</v>
      </c>
      <c r="L51" s="33"/>
    </row>
    <row r="52" spans="2:12" s="1" customFormat="1" ht="16.5" customHeight="1">
      <c r="B52" s="33"/>
      <c r="E52" s="336" t="str">
        <f>E7</f>
        <v>MVE jez Rajhrad vč. rekonstrukce jezu a rybího přechodu</v>
      </c>
      <c r="F52" s="337"/>
      <c r="G52" s="337"/>
      <c r="H52" s="337"/>
      <c r="L52" s="33"/>
    </row>
    <row r="53" spans="2:12" ht="12" customHeight="1">
      <c r="B53" s="21"/>
      <c r="C53" s="28" t="s">
        <v>166</v>
      </c>
      <c r="L53" s="21"/>
    </row>
    <row r="54" spans="2:12" ht="16.5" customHeight="1">
      <c r="B54" s="21"/>
      <c r="E54" s="336" t="s">
        <v>878</v>
      </c>
      <c r="F54" s="306"/>
      <c r="G54" s="306"/>
      <c r="H54" s="306"/>
      <c r="L54" s="21"/>
    </row>
    <row r="55" spans="2:12" ht="12" customHeight="1">
      <c r="B55" s="21"/>
      <c r="C55" s="28" t="s">
        <v>879</v>
      </c>
      <c r="L55" s="21"/>
    </row>
    <row r="56" spans="2:12" s="1" customFormat="1" ht="16.5" customHeight="1">
      <c r="B56" s="33"/>
      <c r="E56" s="334" t="s">
        <v>1526</v>
      </c>
      <c r="F56" s="338"/>
      <c r="G56" s="338"/>
      <c r="H56" s="338"/>
      <c r="L56" s="33"/>
    </row>
    <row r="57" spans="2:12" s="1" customFormat="1" ht="12" customHeight="1">
      <c r="B57" s="33"/>
      <c r="C57" s="28" t="s">
        <v>1527</v>
      </c>
      <c r="L57" s="33"/>
    </row>
    <row r="58" spans="2:12" s="1" customFormat="1" ht="16.5" customHeight="1">
      <c r="B58" s="33"/>
      <c r="E58" s="299" t="str">
        <f>E13</f>
        <v>SO 02.2 - Strojovna MVE – horní stavba</v>
      </c>
      <c r="F58" s="338"/>
      <c r="G58" s="338"/>
      <c r="H58" s="338"/>
      <c r="L58" s="33"/>
    </row>
    <row r="59" spans="2:12" s="1" customFormat="1" ht="6.95" customHeight="1">
      <c r="B59" s="33"/>
      <c r="L59" s="33"/>
    </row>
    <row r="60" spans="2:12" s="1" customFormat="1" ht="12" customHeight="1">
      <c r="B60" s="33"/>
      <c r="C60" s="28" t="s">
        <v>21</v>
      </c>
      <c r="F60" s="26" t="str">
        <f>F16</f>
        <v xml:space="preserve">Svratka, říční km 29,430 – jez </v>
      </c>
      <c r="I60" s="28" t="s">
        <v>23</v>
      </c>
      <c r="J60" s="50">
        <f>IF(J16="","",J16)</f>
        <v>45461</v>
      </c>
      <c r="L60" s="33"/>
    </row>
    <row r="61" spans="2:12" s="1" customFormat="1" ht="6.95" customHeight="1">
      <c r="B61" s="33"/>
      <c r="L61" s="33"/>
    </row>
    <row r="62" spans="2:12" s="1" customFormat="1" ht="15.2" customHeight="1">
      <c r="B62" s="33"/>
      <c r="C62" s="28" t="s">
        <v>24</v>
      </c>
      <c r="F62" s="26" t="str">
        <f>E19</f>
        <v>Povodí Moravy, státní podnik</v>
      </c>
      <c r="I62" s="28" t="s">
        <v>32</v>
      </c>
      <c r="J62" s="31" t="str">
        <f>E25</f>
        <v>AQUATIS a. s.</v>
      </c>
      <c r="L62" s="33"/>
    </row>
    <row r="63" spans="2:12" s="1" customFormat="1" ht="15.2" customHeight="1">
      <c r="B63" s="33"/>
      <c r="C63" s="28" t="s">
        <v>30</v>
      </c>
      <c r="F63" s="26" t="str">
        <f>IF(E22="","",E22)</f>
        <v>Vyplň údaj</v>
      </c>
      <c r="I63" s="28" t="s">
        <v>37</v>
      </c>
      <c r="J63" s="31" t="str">
        <f>E28</f>
        <v>Bc. Aneta Patková</v>
      </c>
      <c r="L63" s="33"/>
    </row>
    <row r="64" spans="2:12" s="1" customFormat="1" ht="10.35" customHeight="1">
      <c r="B64" s="33"/>
      <c r="L64" s="33"/>
    </row>
    <row r="65" spans="2:47" s="1" customFormat="1" ht="29.25" customHeight="1">
      <c r="B65" s="33"/>
      <c r="C65" s="102" t="s">
        <v>192</v>
      </c>
      <c r="D65" s="96"/>
      <c r="E65" s="96"/>
      <c r="F65" s="96"/>
      <c r="G65" s="96"/>
      <c r="H65" s="96"/>
      <c r="I65" s="96"/>
      <c r="J65" s="103" t="s">
        <v>193</v>
      </c>
      <c r="K65" s="96"/>
      <c r="L65" s="33"/>
    </row>
    <row r="66" spans="2:47" s="1" customFormat="1" ht="10.35" customHeight="1">
      <c r="B66" s="33"/>
      <c r="L66" s="33"/>
    </row>
    <row r="67" spans="2:47" s="1" customFormat="1" ht="22.9" customHeight="1">
      <c r="B67" s="33"/>
      <c r="C67" s="104" t="s">
        <v>73</v>
      </c>
      <c r="J67" s="64">
        <f>J104</f>
        <v>0</v>
      </c>
      <c r="L67" s="33"/>
      <c r="AU67" s="18" t="s">
        <v>194</v>
      </c>
    </row>
    <row r="68" spans="2:47" s="8" customFormat="1" ht="24.95" customHeight="1">
      <c r="B68" s="105"/>
      <c r="D68" s="106" t="s">
        <v>195</v>
      </c>
      <c r="E68" s="107"/>
      <c r="F68" s="107"/>
      <c r="G68" s="107"/>
      <c r="H68" s="107"/>
      <c r="I68" s="107"/>
      <c r="J68" s="108">
        <f>J105</f>
        <v>0</v>
      </c>
      <c r="L68" s="105"/>
    </row>
    <row r="69" spans="2:47" s="9" customFormat="1" ht="19.899999999999999" customHeight="1">
      <c r="B69" s="109"/>
      <c r="D69" s="110" t="s">
        <v>1124</v>
      </c>
      <c r="E69" s="111"/>
      <c r="F69" s="111"/>
      <c r="G69" s="111"/>
      <c r="H69" s="111"/>
      <c r="I69" s="111"/>
      <c r="J69" s="112">
        <f>J106</f>
        <v>0</v>
      </c>
      <c r="L69" s="109"/>
    </row>
    <row r="70" spans="2:47" s="9" customFormat="1" ht="19.899999999999999" customHeight="1">
      <c r="B70" s="109"/>
      <c r="D70" s="110" t="s">
        <v>198</v>
      </c>
      <c r="E70" s="111"/>
      <c r="F70" s="111"/>
      <c r="G70" s="111"/>
      <c r="H70" s="111"/>
      <c r="I70" s="111"/>
      <c r="J70" s="112">
        <f>J193</f>
        <v>0</v>
      </c>
      <c r="L70" s="109"/>
    </row>
    <row r="71" spans="2:47" s="9" customFormat="1" ht="19.899999999999999" customHeight="1">
      <c r="B71" s="109"/>
      <c r="D71" s="110" t="s">
        <v>200</v>
      </c>
      <c r="E71" s="111"/>
      <c r="F71" s="111"/>
      <c r="G71" s="111"/>
      <c r="H71" s="111"/>
      <c r="I71" s="111"/>
      <c r="J71" s="112">
        <f>J294</f>
        <v>0</v>
      </c>
      <c r="L71" s="109"/>
    </row>
    <row r="72" spans="2:47" s="8" customFormat="1" ht="24.95" customHeight="1">
      <c r="B72" s="105"/>
      <c r="D72" s="106" t="s">
        <v>1127</v>
      </c>
      <c r="E72" s="107"/>
      <c r="F72" s="107"/>
      <c r="G72" s="107"/>
      <c r="H72" s="107"/>
      <c r="I72" s="107"/>
      <c r="J72" s="108">
        <f>J298</f>
        <v>0</v>
      </c>
      <c r="L72" s="105"/>
    </row>
    <row r="73" spans="2:47" s="8" customFormat="1" ht="24.95" customHeight="1">
      <c r="B73" s="105"/>
      <c r="D73" s="106" t="s">
        <v>201</v>
      </c>
      <c r="E73" s="107"/>
      <c r="F73" s="107"/>
      <c r="G73" s="107"/>
      <c r="H73" s="107"/>
      <c r="I73" s="107"/>
      <c r="J73" s="108">
        <f>J309</f>
        <v>0</v>
      </c>
      <c r="L73" s="105"/>
    </row>
    <row r="74" spans="2:47" s="9" customFormat="1" ht="19.899999999999999" customHeight="1">
      <c r="B74" s="109"/>
      <c r="D74" s="110" t="s">
        <v>2343</v>
      </c>
      <c r="E74" s="111"/>
      <c r="F74" s="111"/>
      <c r="G74" s="111"/>
      <c r="H74" s="111"/>
      <c r="I74" s="111"/>
      <c r="J74" s="112">
        <f>J310</f>
        <v>0</v>
      </c>
      <c r="L74" s="109"/>
    </row>
    <row r="75" spans="2:47" s="9" customFormat="1" ht="19.899999999999999" customHeight="1">
      <c r="B75" s="109"/>
      <c r="D75" s="110" t="s">
        <v>2344</v>
      </c>
      <c r="E75" s="111"/>
      <c r="F75" s="111"/>
      <c r="G75" s="111"/>
      <c r="H75" s="111"/>
      <c r="I75" s="111"/>
      <c r="J75" s="112">
        <f>J347</f>
        <v>0</v>
      </c>
      <c r="L75" s="109"/>
    </row>
    <row r="76" spans="2:47" s="9" customFormat="1" ht="19.899999999999999" customHeight="1">
      <c r="B76" s="109"/>
      <c r="D76" s="110" t="s">
        <v>1529</v>
      </c>
      <c r="E76" s="111"/>
      <c r="F76" s="111"/>
      <c r="G76" s="111"/>
      <c r="H76" s="111"/>
      <c r="I76" s="111"/>
      <c r="J76" s="112">
        <f>J379</f>
        <v>0</v>
      </c>
      <c r="L76" s="109"/>
    </row>
    <row r="77" spans="2:47" s="9" customFormat="1" ht="19.899999999999999" customHeight="1">
      <c r="B77" s="109"/>
      <c r="D77" s="110" t="s">
        <v>2345</v>
      </c>
      <c r="E77" s="111"/>
      <c r="F77" s="111"/>
      <c r="G77" s="111"/>
      <c r="H77" s="111"/>
      <c r="I77" s="111"/>
      <c r="J77" s="112">
        <f>J388</f>
        <v>0</v>
      </c>
      <c r="L77" s="109"/>
    </row>
    <row r="78" spans="2:47" s="9" customFormat="1" ht="19.899999999999999" customHeight="1">
      <c r="B78" s="109"/>
      <c r="D78" s="110" t="s">
        <v>202</v>
      </c>
      <c r="E78" s="111"/>
      <c r="F78" s="111"/>
      <c r="G78" s="111"/>
      <c r="H78" s="111"/>
      <c r="I78" s="111"/>
      <c r="J78" s="112">
        <f>J402</f>
        <v>0</v>
      </c>
      <c r="L78" s="109"/>
    </row>
    <row r="79" spans="2:47" s="9" customFormat="1" ht="19.899999999999999" customHeight="1">
      <c r="B79" s="109"/>
      <c r="D79" s="110" t="s">
        <v>1531</v>
      </c>
      <c r="E79" s="111"/>
      <c r="F79" s="111"/>
      <c r="G79" s="111"/>
      <c r="H79" s="111"/>
      <c r="I79" s="111"/>
      <c r="J79" s="112">
        <f>J513</f>
        <v>0</v>
      </c>
      <c r="L79" s="109"/>
    </row>
    <row r="80" spans="2:47" s="9" customFormat="1" ht="19.899999999999999" customHeight="1">
      <c r="B80" s="109"/>
      <c r="D80" s="110" t="s">
        <v>1532</v>
      </c>
      <c r="E80" s="111"/>
      <c r="F80" s="111"/>
      <c r="G80" s="111"/>
      <c r="H80" s="111"/>
      <c r="I80" s="111"/>
      <c r="J80" s="112">
        <f>J545</f>
        <v>0</v>
      </c>
      <c r="L80" s="109"/>
    </row>
    <row r="81" spans="2:12" s="1" customFormat="1" ht="21.75" customHeight="1">
      <c r="B81" s="33"/>
      <c r="L81" s="33"/>
    </row>
    <row r="82" spans="2:12" s="1" customFormat="1" ht="6.95" customHeight="1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33"/>
    </row>
    <row r="86" spans="2:12" s="1" customFormat="1" ht="6.95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33"/>
    </row>
    <row r="87" spans="2:12" s="1" customFormat="1" ht="24.95" customHeight="1">
      <c r="B87" s="33"/>
      <c r="C87" s="22" t="s">
        <v>203</v>
      </c>
      <c r="L87" s="33"/>
    </row>
    <row r="88" spans="2:12" s="1" customFormat="1" ht="6.95" customHeight="1">
      <c r="B88" s="33"/>
      <c r="L88" s="33"/>
    </row>
    <row r="89" spans="2:12" s="1" customFormat="1" ht="12" customHeight="1">
      <c r="B89" s="33"/>
      <c r="C89" s="28" t="s">
        <v>16</v>
      </c>
      <c r="L89" s="33"/>
    </row>
    <row r="90" spans="2:12" s="1" customFormat="1" ht="16.5" customHeight="1">
      <c r="B90" s="33"/>
      <c r="E90" s="336" t="str">
        <f>E7</f>
        <v>MVE jez Rajhrad vč. rekonstrukce jezu a rybího přechodu</v>
      </c>
      <c r="F90" s="337"/>
      <c r="G90" s="337"/>
      <c r="H90" s="337"/>
      <c r="L90" s="33"/>
    </row>
    <row r="91" spans="2:12" ht="12" customHeight="1">
      <c r="B91" s="21"/>
      <c r="C91" s="28" t="s">
        <v>166</v>
      </c>
      <c r="L91" s="21"/>
    </row>
    <row r="92" spans="2:12" ht="16.5" customHeight="1">
      <c r="B92" s="21"/>
      <c r="E92" s="336" t="s">
        <v>878</v>
      </c>
      <c r="F92" s="306"/>
      <c r="G92" s="306"/>
      <c r="H92" s="306"/>
      <c r="L92" s="21"/>
    </row>
    <row r="93" spans="2:12" ht="12" customHeight="1">
      <c r="B93" s="21"/>
      <c r="C93" s="28" t="s">
        <v>879</v>
      </c>
      <c r="L93" s="21"/>
    </row>
    <row r="94" spans="2:12" s="1" customFormat="1" ht="16.5" customHeight="1">
      <c r="B94" s="33"/>
      <c r="E94" s="334" t="s">
        <v>1526</v>
      </c>
      <c r="F94" s="338"/>
      <c r="G94" s="338"/>
      <c r="H94" s="338"/>
      <c r="L94" s="33"/>
    </row>
    <row r="95" spans="2:12" s="1" customFormat="1" ht="12" customHeight="1">
      <c r="B95" s="33"/>
      <c r="C95" s="28" t="s">
        <v>1527</v>
      </c>
      <c r="L95" s="33"/>
    </row>
    <row r="96" spans="2:12" s="1" customFormat="1" ht="16.5" customHeight="1">
      <c r="B96" s="33"/>
      <c r="E96" s="299" t="str">
        <f>E13</f>
        <v>SO 02.2 - Strojovna MVE – horní stavba</v>
      </c>
      <c r="F96" s="338"/>
      <c r="G96" s="338"/>
      <c r="H96" s="338"/>
      <c r="L96" s="33"/>
    </row>
    <row r="97" spans="2:65" s="1" customFormat="1" ht="6.95" customHeight="1">
      <c r="B97" s="33"/>
      <c r="L97" s="33"/>
    </row>
    <row r="98" spans="2:65" s="1" customFormat="1" ht="12" customHeight="1">
      <c r="B98" s="33"/>
      <c r="C98" s="28" t="s">
        <v>21</v>
      </c>
      <c r="F98" s="26" t="str">
        <f>F16</f>
        <v xml:space="preserve">Svratka, říční km 29,430 – jez </v>
      </c>
      <c r="I98" s="28" t="s">
        <v>23</v>
      </c>
      <c r="J98" s="50">
        <f>IF(J16="","",J16)</f>
        <v>45461</v>
      </c>
      <c r="L98" s="33"/>
    </row>
    <row r="99" spans="2:65" s="1" customFormat="1" ht="6.95" customHeight="1">
      <c r="B99" s="33"/>
      <c r="L99" s="33"/>
    </row>
    <row r="100" spans="2:65" s="1" customFormat="1" ht="15.2" customHeight="1">
      <c r="B100" s="33"/>
      <c r="C100" s="28" t="s">
        <v>24</v>
      </c>
      <c r="F100" s="26" t="str">
        <f>E19</f>
        <v>Povodí Moravy, státní podnik</v>
      </c>
      <c r="I100" s="28" t="s">
        <v>32</v>
      </c>
      <c r="J100" s="31" t="str">
        <f>E25</f>
        <v>AQUATIS a. s.</v>
      </c>
      <c r="L100" s="33"/>
    </row>
    <row r="101" spans="2:65" s="1" customFormat="1" ht="15.2" customHeight="1">
      <c r="B101" s="33"/>
      <c r="C101" s="28" t="s">
        <v>30</v>
      </c>
      <c r="F101" s="26" t="str">
        <f>IF(E22="","",E22)</f>
        <v>Vyplň údaj</v>
      </c>
      <c r="I101" s="28" t="s">
        <v>37</v>
      </c>
      <c r="J101" s="31" t="str">
        <f>E28</f>
        <v>Bc. Aneta Patková</v>
      </c>
      <c r="L101" s="33"/>
    </row>
    <row r="102" spans="2:65" s="1" customFormat="1" ht="10.35" customHeight="1">
      <c r="B102" s="33"/>
      <c r="L102" s="33"/>
    </row>
    <row r="103" spans="2:65" s="10" customFormat="1" ht="29.25" customHeight="1">
      <c r="B103" s="113"/>
      <c r="C103" s="114" t="s">
        <v>204</v>
      </c>
      <c r="D103" s="115" t="s">
        <v>60</v>
      </c>
      <c r="E103" s="115" t="s">
        <v>56</v>
      </c>
      <c r="F103" s="115" t="s">
        <v>57</v>
      </c>
      <c r="G103" s="115" t="s">
        <v>205</v>
      </c>
      <c r="H103" s="115" t="s">
        <v>206</v>
      </c>
      <c r="I103" s="115" t="s">
        <v>207</v>
      </c>
      <c r="J103" s="115" t="s">
        <v>193</v>
      </c>
      <c r="K103" s="116" t="s">
        <v>208</v>
      </c>
      <c r="L103" s="113"/>
      <c r="M103" s="57" t="s">
        <v>19</v>
      </c>
      <c r="N103" s="58" t="s">
        <v>45</v>
      </c>
      <c r="O103" s="58" t="s">
        <v>209</v>
      </c>
      <c r="P103" s="58" t="s">
        <v>210</v>
      </c>
      <c r="Q103" s="58" t="s">
        <v>211</v>
      </c>
      <c r="R103" s="58" t="s">
        <v>212</v>
      </c>
      <c r="S103" s="58" t="s">
        <v>213</v>
      </c>
      <c r="T103" s="59" t="s">
        <v>214</v>
      </c>
    </row>
    <row r="104" spans="2:65" s="1" customFormat="1" ht="22.9" customHeight="1">
      <c r="B104" s="33"/>
      <c r="C104" s="62" t="s">
        <v>215</v>
      </c>
      <c r="J104" s="117">
        <f>BK104</f>
        <v>0</v>
      </c>
      <c r="L104" s="33"/>
      <c r="M104" s="60"/>
      <c r="N104" s="51"/>
      <c r="O104" s="51"/>
      <c r="P104" s="118">
        <f>P105+P298+P309</f>
        <v>0</v>
      </c>
      <c r="Q104" s="51"/>
      <c r="R104" s="118">
        <f>R105+R298+R309</f>
        <v>32.826103230000001</v>
      </c>
      <c r="S104" s="51"/>
      <c r="T104" s="119">
        <f>T105+T298+T309</f>
        <v>0</v>
      </c>
      <c r="AT104" s="18" t="s">
        <v>74</v>
      </c>
      <c r="AU104" s="18" t="s">
        <v>194</v>
      </c>
      <c r="BK104" s="120">
        <f>BK105+BK298+BK309</f>
        <v>0</v>
      </c>
    </row>
    <row r="105" spans="2:65" s="11" customFormat="1" ht="25.9" customHeight="1">
      <c r="B105" s="121"/>
      <c r="D105" s="122" t="s">
        <v>74</v>
      </c>
      <c r="E105" s="123" t="s">
        <v>216</v>
      </c>
      <c r="F105" s="123" t="s">
        <v>217</v>
      </c>
      <c r="I105" s="124"/>
      <c r="J105" s="125">
        <f>BK105</f>
        <v>0</v>
      </c>
      <c r="L105" s="121"/>
      <c r="M105" s="126"/>
      <c r="P105" s="127">
        <f>P106+P193+P294</f>
        <v>0</v>
      </c>
      <c r="R105" s="127">
        <f>R106+R193+R294</f>
        <v>24.066413279999999</v>
      </c>
      <c r="T105" s="128">
        <f>T106+T193+T294</f>
        <v>0</v>
      </c>
      <c r="AR105" s="122" t="s">
        <v>83</v>
      </c>
      <c r="AT105" s="129" t="s">
        <v>74</v>
      </c>
      <c r="AU105" s="129" t="s">
        <v>75</v>
      </c>
      <c r="AY105" s="122" t="s">
        <v>218</v>
      </c>
      <c r="BK105" s="130">
        <f>BK106+BK193+BK294</f>
        <v>0</v>
      </c>
    </row>
    <row r="106" spans="2:65" s="11" customFormat="1" ht="22.9" customHeight="1">
      <c r="B106" s="121"/>
      <c r="D106" s="122" t="s">
        <v>74</v>
      </c>
      <c r="E106" s="131" t="s">
        <v>110</v>
      </c>
      <c r="F106" s="131" t="s">
        <v>1128</v>
      </c>
      <c r="I106" s="124"/>
      <c r="J106" s="132">
        <f>BK106</f>
        <v>0</v>
      </c>
      <c r="L106" s="121"/>
      <c r="M106" s="126"/>
      <c r="P106" s="127">
        <f>SUM(P107:P192)</f>
        <v>0</v>
      </c>
      <c r="R106" s="127">
        <f>SUM(R107:R192)</f>
        <v>24.066413279999999</v>
      </c>
      <c r="T106" s="128">
        <f>SUM(T107:T192)</f>
        <v>0</v>
      </c>
      <c r="AR106" s="122" t="s">
        <v>83</v>
      </c>
      <c r="AT106" s="129" t="s">
        <v>74</v>
      </c>
      <c r="AU106" s="129" t="s">
        <v>83</v>
      </c>
      <c r="AY106" s="122" t="s">
        <v>218</v>
      </c>
      <c r="BK106" s="130">
        <f>SUM(BK107:BK192)</f>
        <v>0</v>
      </c>
    </row>
    <row r="107" spans="2:65" s="1" customFormat="1" ht="16.5" customHeight="1">
      <c r="B107" s="33"/>
      <c r="C107" s="133" t="s">
        <v>83</v>
      </c>
      <c r="D107" s="133" t="s">
        <v>220</v>
      </c>
      <c r="E107" s="134" t="s">
        <v>1139</v>
      </c>
      <c r="F107" s="135" t="s">
        <v>1140</v>
      </c>
      <c r="G107" s="136" t="s">
        <v>147</v>
      </c>
      <c r="H107" s="137">
        <v>136.04</v>
      </c>
      <c r="I107" s="138"/>
      <c r="J107" s="139">
        <f>ROUND(I107*H107,2)</f>
        <v>0</v>
      </c>
      <c r="K107" s="135" t="s">
        <v>19</v>
      </c>
      <c r="L107" s="33"/>
      <c r="M107" s="140" t="s">
        <v>19</v>
      </c>
      <c r="N107" s="141" t="s">
        <v>46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224</v>
      </c>
      <c r="AT107" s="144" t="s">
        <v>220</v>
      </c>
      <c r="AU107" s="144" t="s">
        <v>85</v>
      </c>
      <c r="AY107" s="18" t="s">
        <v>218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8" t="s">
        <v>83</v>
      </c>
      <c r="BK107" s="145">
        <f>ROUND(I107*H107,2)</f>
        <v>0</v>
      </c>
      <c r="BL107" s="18" t="s">
        <v>224</v>
      </c>
      <c r="BM107" s="144" t="s">
        <v>2346</v>
      </c>
    </row>
    <row r="108" spans="2:65" s="1" customFormat="1" ht="29.25">
      <c r="B108" s="33"/>
      <c r="D108" s="146" t="s">
        <v>226</v>
      </c>
      <c r="F108" s="147" t="s">
        <v>1142</v>
      </c>
      <c r="I108" s="148"/>
      <c r="L108" s="33"/>
      <c r="M108" s="149"/>
      <c r="T108" s="54"/>
      <c r="AT108" s="18" t="s">
        <v>226</v>
      </c>
      <c r="AU108" s="18" t="s">
        <v>85</v>
      </c>
    </row>
    <row r="109" spans="2:65" s="12" customFormat="1" ht="11.25">
      <c r="B109" s="152"/>
      <c r="D109" s="146" t="s">
        <v>230</v>
      </c>
      <c r="E109" s="153" t="s">
        <v>19</v>
      </c>
      <c r="F109" s="154" t="s">
        <v>1134</v>
      </c>
      <c r="H109" s="153" t="s">
        <v>19</v>
      </c>
      <c r="I109" s="155"/>
      <c r="L109" s="152"/>
      <c r="M109" s="156"/>
      <c r="T109" s="157"/>
      <c r="AT109" s="153" t="s">
        <v>230</v>
      </c>
      <c r="AU109" s="153" t="s">
        <v>85</v>
      </c>
      <c r="AV109" s="12" t="s">
        <v>83</v>
      </c>
      <c r="AW109" s="12" t="s">
        <v>36</v>
      </c>
      <c r="AX109" s="12" t="s">
        <v>75</v>
      </c>
      <c r="AY109" s="153" t="s">
        <v>218</v>
      </c>
    </row>
    <row r="110" spans="2:65" s="13" customFormat="1" ht="11.25">
      <c r="B110" s="158"/>
      <c r="D110" s="146" t="s">
        <v>230</v>
      </c>
      <c r="E110" s="159" t="s">
        <v>19</v>
      </c>
      <c r="F110" s="160" t="s">
        <v>2347</v>
      </c>
      <c r="H110" s="161">
        <v>15.21</v>
      </c>
      <c r="I110" s="162"/>
      <c r="L110" s="158"/>
      <c r="M110" s="163"/>
      <c r="T110" s="164"/>
      <c r="AT110" s="159" t="s">
        <v>230</v>
      </c>
      <c r="AU110" s="159" t="s">
        <v>85</v>
      </c>
      <c r="AV110" s="13" t="s">
        <v>85</v>
      </c>
      <c r="AW110" s="13" t="s">
        <v>36</v>
      </c>
      <c r="AX110" s="13" t="s">
        <v>75</v>
      </c>
      <c r="AY110" s="159" t="s">
        <v>218</v>
      </c>
    </row>
    <row r="111" spans="2:65" s="13" customFormat="1" ht="11.25">
      <c r="B111" s="158"/>
      <c r="D111" s="146" t="s">
        <v>230</v>
      </c>
      <c r="E111" s="159" t="s">
        <v>19</v>
      </c>
      <c r="F111" s="160" t="s">
        <v>2348</v>
      </c>
      <c r="H111" s="161">
        <v>2.54</v>
      </c>
      <c r="I111" s="162"/>
      <c r="L111" s="158"/>
      <c r="M111" s="163"/>
      <c r="T111" s="164"/>
      <c r="AT111" s="159" t="s">
        <v>230</v>
      </c>
      <c r="AU111" s="159" t="s">
        <v>85</v>
      </c>
      <c r="AV111" s="13" t="s">
        <v>85</v>
      </c>
      <c r="AW111" s="13" t="s">
        <v>36</v>
      </c>
      <c r="AX111" s="13" t="s">
        <v>75</v>
      </c>
      <c r="AY111" s="159" t="s">
        <v>218</v>
      </c>
    </row>
    <row r="112" spans="2:65" s="13" customFormat="1" ht="11.25">
      <c r="B112" s="158"/>
      <c r="D112" s="146" t="s">
        <v>230</v>
      </c>
      <c r="E112" s="159" t="s">
        <v>19</v>
      </c>
      <c r="F112" s="160" t="s">
        <v>2349</v>
      </c>
      <c r="H112" s="161">
        <v>10.58</v>
      </c>
      <c r="I112" s="162"/>
      <c r="L112" s="158"/>
      <c r="M112" s="163"/>
      <c r="T112" s="164"/>
      <c r="AT112" s="159" t="s">
        <v>230</v>
      </c>
      <c r="AU112" s="159" t="s">
        <v>85</v>
      </c>
      <c r="AV112" s="13" t="s">
        <v>85</v>
      </c>
      <c r="AW112" s="13" t="s">
        <v>36</v>
      </c>
      <c r="AX112" s="13" t="s">
        <v>75</v>
      </c>
      <c r="AY112" s="159" t="s">
        <v>218</v>
      </c>
    </row>
    <row r="113" spans="2:65" s="13" customFormat="1" ht="11.25">
      <c r="B113" s="158"/>
      <c r="D113" s="146" t="s">
        <v>230</v>
      </c>
      <c r="E113" s="159" t="s">
        <v>19</v>
      </c>
      <c r="F113" s="160" t="s">
        <v>2350</v>
      </c>
      <c r="H113" s="161">
        <v>10.64</v>
      </c>
      <c r="I113" s="162"/>
      <c r="L113" s="158"/>
      <c r="M113" s="163"/>
      <c r="T113" s="164"/>
      <c r="AT113" s="159" t="s">
        <v>230</v>
      </c>
      <c r="AU113" s="159" t="s">
        <v>85</v>
      </c>
      <c r="AV113" s="13" t="s">
        <v>85</v>
      </c>
      <c r="AW113" s="13" t="s">
        <v>36</v>
      </c>
      <c r="AX113" s="13" t="s">
        <v>75</v>
      </c>
      <c r="AY113" s="159" t="s">
        <v>218</v>
      </c>
    </row>
    <row r="114" spans="2:65" s="13" customFormat="1" ht="11.25">
      <c r="B114" s="158"/>
      <c r="D114" s="146" t="s">
        <v>230</v>
      </c>
      <c r="E114" s="159" t="s">
        <v>19</v>
      </c>
      <c r="F114" s="160" t="s">
        <v>2351</v>
      </c>
      <c r="H114" s="161">
        <v>11.48</v>
      </c>
      <c r="I114" s="162"/>
      <c r="L114" s="158"/>
      <c r="M114" s="163"/>
      <c r="T114" s="164"/>
      <c r="AT114" s="159" t="s">
        <v>230</v>
      </c>
      <c r="AU114" s="159" t="s">
        <v>85</v>
      </c>
      <c r="AV114" s="13" t="s">
        <v>85</v>
      </c>
      <c r="AW114" s="13" t="s">
        <v>36</v>
      </c>
      <c r="AX114" s="13" t="s">
        <v>75</v>
      </c>
      <c r="AY114" s="159" t="s">
        <v>218</v>
      </c>
    </row>
    <row r="115" spans="2:65" s="13" customFormat="1" ht="11.25">
      <c r="B115" s="158"/>
      <c r="D115" s="146" t="s">
        <v>230</v>
      </c>
      <c r="E115" s="159" t="s">
        <v>19</v>
      </c>
      <c r="F115" s="160" t="s">
        <v>2352</v>
      </c>
      <c r="H115" s="161">
        <v>5.58</v>
      </c>
      <c r="I115" s="162"/>
      <c r="L115" s="158"/>
      <c r="M115" s="163"/>
      <c r="T115" s="164"/>
      <c r="AT115" s="159" t="s">
        <v>230</v>
      </c>
      <c r="AU115" s="159" t="s">
        <v>85</v>
      </c>
      <c r="AV115" s="13" t="s">
        <v>85</v>
      </c>
      <c r="AW115" s="13" t="s">
        <v>36</v>
      </c>
      <c r="AX115" s="13" t="s">
        <v>75</v>
      </c>
      <c r="AY115" s="159" t="s">
        <v>218</v>
      </c>
    </row>
    <row r="116" spans="2:65" s="13" customFormat="1" ht="11.25">
      <c r="B116" s="158"/>
      <c r="D116" s="146" t="s">
        <v>230</v>
      </c>
      <c r="E116" s="159" t="s">
        <v>19</v>
      </c>
      <c r="F116" s="160" t="s">
        <v>2353</v>
      </c>
      <c r="H116" s="161">
        <v>6.66</v>
      </c>
      <c r="I116" s="162"/>
      <c r="L116" s="158"/>
      <c r="M116" s="163"/>
      <c r="T116" s="164"/>
      <c r="AT116" s="159" t="s">
        <v>230</v>
      </c>
      <c r="AU116" s="159" t="s">
        <v>85</v>
      </c>
      <c r="AV116" s="13" t="s">
        <v>85</v>
      </c>
      <c r="AW116" s="13" t="s">
        <v>36</v>
      </c>
      <c r="AX116" s="13" t="s">
        <v>75</v>
      </c>
      <c r="AY116" s="159" t="s">
        <v>218</v>
      </c>
    </row>
    <row r="117" spans="2:65" s="13" customFormat="1" ht="11.25">
      <c r="B117" s="158"/>
      <c r="D117" s="146" t="s">
        <v>230</v>
      </c>
      <c r="E117" s="159" t="s">
        <v>19</v>
      </c>
      <c r="F117" s="160" t="s">
        <v>2354</v>
      </c>
      <c r="H117" s="161">
        <v>2.16</v>
      </c>
      <c r="I117" s="162"/>
      <c r="L117" s="158"/>
      <c r="M117" s="163"/>
      <c r="T117" s="164"/>
      <c r="AT117" s="159" t="s">
        <v>230</v>
      </c>
      <c r="AU117" s="159" t="s">
        <v>85</v>
      </c>
      <c r="AV117" s="13" t="s">
        <v>85</v>
      </c>
      <c r="AW117" s="13" t="s">
        <v>36</v>
      </c>
      <c r="AX117" s="13" t="s">
        <v>75</v>
      </c>
      <c r="AY117" s="159" t="s">
        <v>218</v>
      </c>
    </row>
    <row r="118" spans="2:65" s="13" customFormat="1" ht="11.25">
      <c r="B118" s="158"/>
      <c r="D118" s="146" t="s">
        <v>230</v>
      </c>
      <c r="E118" s="159" t="s">
        <v>19</v>
      </c>
      <c r="F118" s="160" t="s">
        <v>2355</v>
      </c>
      <c r="H118" s="161">
        <v>1.26</v>
      </c>
      <c r="I118" s="162"/>
      <c r="L118" s="158"/>
      <c r="M118" s="163"/>
      <c r="T118" s="164"/>
      <c r="AT118" s="159" t="s">
        <v>230</v>
      </c>
      <c r="AU118" s="159" t="s">
        <v>85</v>
      </c>
      <c r="AV118" s="13" t="s">
        <v>85</v>
      </c>
      <c r="AW118" s="13" t="s">
        <v>36</v>
      </c>
      <c r="AX118" s="13" t="s">
        <v>75</v>
      </c>
      <c r="AY118" s="159" t="s">
        <v>218</v>
      </c>
    </row>
    <row r="119" spans="2:65" s="13" customFormat="1" ht="11.25">
      <c r="B119" s="158"/>
      <c r="D119" s="146" t="s">
        <v>230</v>
      </c>
      <c r="E119" s="159" t="s">
        <v>19</v>
      </c>
      <c r="F119" s="160" t="s">
        <v>2356</v>
      </c>
      <c r="H119" s="161">
        <v>1.51</v>
      </c>
      <c r="I119" s="162"/>
      <c r="L119" s="158"/>
      <c r="M119" s="163"/>
      <c r="T119" s="164"/>
      <c r="AT119" s="159" t="s">
        <v>230</v>
      </c>
      <c r="AU119" s="159" t="s">
        <v>85</v>
      </c>
      <c r="AV119" s="13" t="s">
        <v>85</v>
      </c>
      <c r="AW119" s="13" t="s">
        <v>36</v>
      </c>
      <c r="AX119" s="13" t="s">
        <v>75</v>
      </c>
      <c r="AY119" s="159" t="s">
        <v>218</v>
      </c>
    </row>
    <row r="120" spans="2:65" s="13" customFormat="1" ht="11.25">
      <c r="B120" s="158"/>
      <c r="D120" s="146" t="s">
        <v>230</v>
      </c>
      <c r="E120" s="159" t="s">
        <v>19</v>
      </c>
      <c r="F120" s="160" t="s">
        <v>2357</v>
      </c>
      <c r="H120" s="161">
        <v>18.579999999999998</v>
      </c>
      <c r="I120" s="162"/>
      <c r="L120" s="158"/>
      <c r="M120" s="163"/>
      <c r="T120" s="164"/>
      <c r="AT120" s="159" t="s">
        <v>230</v>
      </c>
      <c r="AU120" s="159" t="s">
        <v>85</v>
      </c>
      <c r="AV120" s="13" t="s">
        <v>85</v>
      </c>
      <c r="AW120" s="13" t="s">
        <v>36</v>
      </c>
      <c r="AX120" s="13" t="s">
        <v>75</v>
      </c>
      <c r="AY120" s="159" t="s">
        <v>218</v>
      </c>
    </row>
    <row r="121" spans="2:65" s="13" customFormat="1" ht="11.25">
      <c r="B121" s="158"/>
      <c r="D121" s="146" t="s">
        <v>230</v>
      </c>
      <c r="E121" s="159" t="s">
        <v>19</v>
      </c>
      <c r="F121" s="160" t="s">
        <v>2357</v>
      </c>
      <c r="H121" s="161">
        <v>18.579999999999998</v>
      </c>
      <c r="I121" s="162"/>
      <c r="L121" s="158"/>
      <c r="M121" s="163"/>
      <c r="T121" s="164"/>
      <c r="AT121" s="159" t="s">
        <v>230</v>
      </c>
      <c r="AU121" s="159" t="s">
        <v>85</v>
      </c>
      <c r="AV121" s="13" t="s">
        <v>85</v>
      </c>
      <c r="AW121" s="13" t="s">
        <v>36</v>
      </c>
      <c r="AX121" s="13" t="s">
        <v>75</v>
      </c>
      <c r="AY121" s="159" t="s">
        <v>218</v>
      </c>
    </row>
    <row r="122" spans="2:65" s="13" customFormat="1" ht="11.25">
      <c r="B122" s="158"/>
      <c r="D122" s="146" t="s">
        <v>230</v>
      </c>
      <c r="E122" s="159" t="s">
        <v>19</v>
      </c>
      <c r="F122" s="160" t="s">
        <v>2358</v>
      </c>
      <c r="H122" s="161">
        <v>22.79</v>
      </c>
      <c r="I122" s="162"/>
      <c r="L122" s="158"/>
      <c r="M122" s="163"/>
      <c r="T122" s="164"/>
      <c r="AT122" s="159" t="s">
        <v>230</v>
      </c>
      <c r="AU122" s="159" t="s">
        <v>85</v>
      </c>
      <c r="AV122" s="13" t="s">
        <v>85</v>
      </c>
      <c r="AW122" s="13" t="s">
        <v>36</v>
      </c>
      <c r="AX122" s="13" t="s">
        <v>75</v>
      </c>
      <c r="AY122" s="159" t="s">
        <v>218</v>
      </c>
    </row>
    <row r="123" spans="2:65" s="13" customFormat="1" ht="11.25">
      <c r="B123" s="158"/>
      <c r="D123" s="146" t="s">
        <v>230</v>
      </c>
      <c r="E123" s="159" t="s">
        <v>19</v>
      </c>
      <c r="F123" s="160" t="s">
        <v>2359</v>
      </c>
      <c r="H123" s="161">
        <v>4.42</v>
      </c>
      <c r="I123" s="162"/>
      <c r="L123" s="158"/>
      <c r="M123" s="163"/>
      <c r="T123" s="164"/>
      <c r="AT123" s="159" t="s">
        <v>230</v>
      </c>
      <c r="AU123" s="159" t="s">
        <v>85</v>
      </c>
      <c r="AV123" s="13" t="s">
        <v>85</v>
      </c>
      <c r="AW123" s="13" t="s">
        <v>36</v>
      </c>
      <c r="AX123" s="13" t="s">
        <v>75</v>
      </c>
      <c r="AY123" s="159" t="s">
        <v>218</v>
      </c>
    </row>
    <row r="124" spans="2:65" s="13" customFormat="1" ht="11.25">
      <c r="B124" s="158"/>
      <c r="D124" s="146" t="s">
        <v>230</v>
      </c>
      <c r="E124" s="159" t="s">
        <v>19</v>
      </c>
      <c r="F124" s="160" t="s">
        <v>2360</v>
      </c>
      <c r="H124" s="161">
        <v>1.87</v>
      </c>
      <c r="I124" s="162"/>
      <c r="L124" s="158"/>
      <c r="M124" s="163"/>
      <c r="T124" s="164"/>
      <c r="AT124" s="159" t="s">
        <v>230</v>
      </c>
      <c r="AU124" s="159" t="s">
        <v>85</v>
      </c>
      <c r="AV124" s="13" t="s">
        <v>85</v>
      </c>
      <c r="AW124" s="13" t="s">
        <v>36</v>
      </c>
      <c r="AX124" s="13" t="s">
        <v>75</v>
      </c>
      <c r="AY124" s="159" t="s">
        <v>218</v>
      </c>
    </row>
    <row r="125" spans="2:65" s="13" customFormat="1" ht="11.25">
      <c r="B125" s="158"/>
      <c r="D125" s="146" t="s">
        <v>230</v>
      </c>
      <c r="E125" s="159" t="s">
        <v>19</v>
      </c>
      <c r="F125" s="160" t="s">
        <v>2360</v>
      </c>
      <c r="H125" s="161">
        <v>1.87</v>
      </c>
      <c r="I125" s="162"/>
      <c r="L125" s="158"/>
      <c r="M125" s="163"/>
      <c r="T125" s="164"/>
      <c r="AT125" s="159" t="s">
        <v>230</v>
      </c>
      <c r="AU125" s="159" t="s">
        <v>85</v>
      </c>
      <c r="AV125" s="13" t="s">
        <v>85</v>
      </c>
      <c r="AW125" s="13" t="s">
        <v>36</v>
      </c>
      <c r="AX125" s="13" t="s">
        <v>75</v>
      </c>
      <c r="AY125" s="159" t="s">
        <v>218</v>
      </c>
    </row>
    <row r="126" spans="2:65" s="13" customFormat="1" ht="11.25">
      <c r="B126" s="158"/>
      <c r="D126" s="146" t="s">
        <v>230</v>
      </c>
      <c r="E126" s="159" t="s">
        <v>19</v>
      </c>
      <c r="F126" s="160" t="s">
        <v>2361</v>
      </c>
      <c r="H126" s="161">
        <v>0.31</v>
      </c>
      <c r="I126" s="162"/>
      <c r="L126" s="158"/>
      <c r="M126" s="163"/>
      <c r="T126" s="164"/>
      <c r="AT126" s="159" t="s">
        <v>230</v>
      </c>
      <c r="AU126" s="159" t="s">
        <v>85</v>
      </c>
      <c r="AV126" s="13" t="s">
        <v>85</v>
      </c>
      <c r="AW126" s="13" t="s">
        <v>36</v>
      </c>
      <c r="AX126" s="13" t="s">
        <v>75</v>
      </c>
      <c r="AY126" s="159" t="s">
        <v>218</v>
      </c>
    </row>
    <row r="127" spans="2:65" s="14" customFormat="1" ht="11.25">
      <c r="B127" s="165"/>
      <c r="D127" s="146" t="s">
        <v>230</v>
      </c>
      <c r="E127" s="166" t="s">
        <v>1106</v>
      </c>
      <c r="F127" s="167" t="s">
        <v>235</v>
      </c>
      <c r="H127" s="168">
        <v>136.04</v>
      </c>
      <c r="I127" s="169"/>
      <c r="L127" s="165"/>
      <c r="M127" s="170"/>
      <c r="T127" s="171"/>
      <c r="AT127" s="166" t="s">
        <v>230</v>
      </c>
      <c r="AU127" s="166" t="s">
        <v>85</v>
      </c>
      <c r="AV127" s="14" t="s">
        <v>224</v>
      </c>
      <c r="AW127" s="14" t="s">
        <v>36</v>
      </c>
      <c r="AX127" s="14" t="s">
        <v>83</v>
      </c>
      <c r="AY127" s="166" t="s">
        <v>218</v>
      </c>
    </row>
    <row r="128" spans="2:65" s="1" customFormat="1" ht="21.75" customHeight="1">
      <c r="B128" s="33"/>
      <c r="C128" s="133" t="s">
        <v>85</v>
      </c>
      <c r="D128" s="133" t="s">
        <v>220</v>
      </c>
      <c r="E128" s="134" t="s">
        <v>1577</v>
      </c>
      <c r="F128" s="135" t="s">
        <v>1578</v>
      </c>
      <c r="G128" s="136" t="s">
        <v>147</v>
      </c>
      <c r="H128" s="137">
        <v>0.46</v>
      </c>
      <c r="I128" s="138"/>
      <c r="J128" s="139">
        <f>ROUND(I128*H128,2)</f>
        <v>0</v>
      </c>
      <c r="K128" s="135" t="s">
        <v>19</v>
      </c>
      <c r="L128" s="33"/>
      <c r="M128" s="140" t="s">
        <v>19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224</v>
      </c>
      <c r="AT128" s="144" t="s">
        <v>220</v>
      </c>
      <c r="AU128" s="144" t="s">
        <v>85</v>
      </c>
      <c r="AY128" s="18" t="s">
        <v>218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8" t="s">
        <v>83</v>
      </c>
      <c r="BK128" s="145">
        <f>ROUND(I128*H128,2)</f>
        <v>0</v>
      </c>
      <c r="BL128" s="18" t="s">
        <v>224</v>
      </c>
      <c r="BM128" s="144" t="s">
        <v>2362</v>
      </c>
    </row>
    <row r="129" spans="2:65" s="1" customFormat="1" ht="11.25">
      <c r="B129" s="33"/>
      <c r="D129" s="146" t="s">
        <v>226</v>
      </c>
      <c r="F129" s="147" t="s">
        <v>1580</v>
      </c>
      <c r="I129" s="148"/>
      <c r="L129" s="33"/>
      <c r="M129" s="149"/>
      <c r="T129" s="54"/>
      <c r="AT129" s="18" t="s">
        <v>226</v>
      </c>
      <c r="AU129" s="18" t="s">
        <v>85</v>
      </c>
    </row>
    <row r="130" spans="2:65" s="12" customFormat="1" ht="11.25">
      <c r="B130" s="152"/>
      <c r="D130" s="146" t="s">
        <v>230</v>
      </c>
      <c r="E130" s="153" t="s">
        <v>19</v>
      </c>
      <c r="F130" s="154" t="s">
        <v>1134</v>
      </c>
      <c r="H130" s="153" t="s">
        <v>19</v>
      </c>
      <c r="I130" s="155"/>
      <c r="L130" s="152"/>
      <c r="M130" s="156"/>
      <c r="T130" s="157"/>
      <c r="AT130" s="153" t="s">
        <v>230</v>
      </c>
      <c r="AU130" s="153" t="s">
        <v>85</v>
      </c>
      <c r="AV130" s="12" t="s">
        <v>83</v>
      </c>
      <c r="AW130" s="12" t="s">
        <v>36</v>
      </c>
      <c r="AX130" s="12" t="s">
        <v>75</v>
      </c>
      <c r="AY130" s="153" t="s">
        <v>218</v>
      </c>
    </row>
    <row r="131" spans="2:65" s="13" customFormat="1" ht="11.25">
      <c r="B131" s="158"/>
      <c r="D131" s="146" t="s">
        <v>230</v>
      </c>
      <c r="E131" s="159" t="s">
        <v>19</v>
      </c>
      <c r="F131" s="160" t="s">
        <v>2363</v>
      </c>
      <c r="H131" s="161">
        <v>0.24</v>
      </c>
      <c r="I131" s="162"/>
      <c r="L131" s="158"/>
      <c r="M131" s="163"/>
      <c r="T131" s="164"/>
      <c r="AT131" s="159" t="s">
        <v>230</v>
      </c>
      <c r="AU131" s="159" t="s">
        <v>85</v>
      </c>
      <c r="AV131" s="13" t="s">
        <v>85</v>
      </c>
      <c r="AW131" s="13" t="s">
        <v>36</v>
      </c>
      <c r="AX131" s="13" t="s">
        <v>75</v>
      </c>
      <c r="AY131" s="159" t="s">
        <v>218</v>
      </c>
    </row>
    <row r="132" spans="2:65" s="13" customFormat="1" ht="11.25">
      <c r="B132" s="158"/>
      <c r="D132" s="146" t="s">
        <v>230</v>
      </c>
      <c r="E132" s="159" t="s">
        <v>19</v>
      </c>
      <c r="F132" s="160" t="s">
        <v>2364</v>
      </c>
      <c r="H132" s="161">
        <v>0.19</v>
      </c>
      <c r="I132" s="162"/>
      <c r="L132" s="158"/>
      <c r="M132" s="163"/>
      <c r="T132" s="164"/>
      <c r="AT132" s="159" t="s">
        <v>230</v>
      </c>
      <c r="AU132" s="159" t="s">
        <v>85</v>
      </c>
      <c r="AV132" s="13" t="s">
        <v>85</v>
      </c>
      <c r="AW132" s="13" t="s">
        <v>36</v>
      </c>
      <c r="AX132" s="13" t="s">
        <v>75</v>
      </c>
      <c r="AY132" s="159" t="s">
        <v>218</v>
      </c>
    </row>
    <row r="133" spans="2:65" s="13" customFormat="1" ht="11.25">
      <c r="B133" s="158"/>
      <c r="D133" s="146" t="s">
        <v>230</v>
      </c>
      <c r="E133" s="159" t="s">
        <v>19</v>
      </c>
      <c r="F133" s="160" t="s">
        <v>1589</v>
      </c>
      <c r="H133" s="161">
        <v>0.03</v>
      </c>
      <c r="I133" s="162"/>
      <c r="L133" s="158"/>
      <c r="M133" s="163"/>
      <c r="T133" s="164"/>
      <c r="AT133" s="159" t="s">
        <v>230</v>
      </c>
      <c r="AU133" s="159" t="s">
        <v>85</v>
      </c>
      <c r="AV133" s="13" t="s">
        <v>85</v>
      </c>
      <c r="AW133" s="13" t="s">
        <v>36</v>
      </c>
      <c r="AX133" s="13" t="s">
        <v>75</v>
      </c>
      <c r="AY133" s="159" t="s">
        <v>218</v>
      </c>
    </row>
    <row r="134" spans="2:65" s="14" customFormat="1" ht="11.25">
      <c r="B134" s="165"/>
      <c r="D134" s="146" t="s">
        <v>230</v>
      </c>
      <c r="E134" s="166" t="s">
        <v>19</v>
      </c>
      <c r="F134" s="167" t="s">
        <v>235</v>
      </c>
      <c r="H134" s="168">
        <v>0.46</v>
      </c>
      <c r="I134" s="169"/>
      <c r="L134" s="165"/>
      <c r="M134" s="170"/>
      <c r="T134" s="171"/>
      <c r="AT134" s="166" t="s">
        <v>230</v>
      </c>
      <c r="AU134" s="166" t="s">
        <v>85</v>
      </c>
      <c r="AV134" s="14" t="s">
        <v>224</v>
      </c>
      <c r="AW134" s="14" t="s">
        <v>36</v>
      </c>
      <c r="AX134" s="14" t="s">
        <v>83</v>
      </c>
      <c r="AY134" s="166" t="s">
        <v>218</v>
      </c>
    </row>
    <row r="135" spans="2:65" s="1" customFormat="1" ht="16.5" customHeight="1">
      <c r="B135" s="33"/>
      <c r="C135" s="133" t="s">
        <v>110</v>
      </c>
      <c r="D135" s="133" t="s">
        <v>220</v>
      </c>
      <c r="E135" s="134" t="s">
        <v>1162</v>
      </c>
      <c r="F135" s="135" t="s">
        <v>1163</v>
      </c>
      <c r="G135" s="136" t="s">
        <v>151</v>
      </c>
      <c r="H135" s="137">
        <v>399.464</v>
      </c>
      <c r="I135" s="138"/>
      <c r="J135" s="139">
        <f>ROUND(I135*H135,2)</f>
        <v>0</v>
      </c>
      <c r="K135" s="135" t="s">
        <v>223</v>
      </c>
      <c r="L135" s="33"/>
      <c r="M135" s="140" t="s">
        <v>19</v>
      </c>
      <c r="N135" s="141" t="s">
        <v>46</v>
      </c>
      <c r="P135" s="142">
        <f>O135*H135</f>
        <v>0</v>
      </c>
      <c r="Q135" s="142">
        <v>7.26E-3</v>
      </c>
      <c r="R135" s="142">
        <f>Q135*H135</f>
        <v>2.90010864</v>
      </c>
      <c r="S135" s="142">
        <v>0</v>
      </c>
      <c r="T135" s="143">
        <f>S135*H135</f>
        <v>0</v>
      </c>
      <c r="AR135" s="144" t="s">
        <v>224</v>
      </c>
      <c r="AT135" s="144" t="s">
        <v>220</v>
      </c>
      <c r="AU135" s="144" t="s">
        <v>85</v>
      </c>
      <c r="AY135" s="18" t="s">
        <v>218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8" t="s">
        <v>83</v>
      </c>
      <c r="BK135" s="145">
        <f>ROUND(I135*H135,2)</f>
        <v>0</v>
      </c>
      <c r="BL135" s="18" t="s">
        <v>224</v>
      </c>
      <c r="BM135" s="144" t="s">
        <v>2365</v>
      </c>
    </row>
    <row r="136" spans="2:65" s="1" customFormat="1" ht="29.25">
      <c r="B136" s="33"/>
      <c r="D136" s="146" t="s">
        <v>226</v>
      </c>
      <c r="F136" s="147" t="s">
        <v>1165</v>
      </c>
      <c r="I136" s="148"/>
      <c r="L136" s="33"/>
      <c r="M136" s="149"/>
      <c r="T136" s="54"/>
      <c r="AT136" s="18" t="s">
        <v>226</v>
      </c>
      <c r="AU136" s="18" t="s">
        <v>85</v>
      </c>
    </row>
    <row r="137" spans="2:65" s="1" customFormat="1" ht="11.25">
      <c r="B137" s="33"/>
      <c r="D137" s="150" t="s">
        <v>228</v>
      </c>
      <c r="F137" s="151" t="s">
        <v>1166</v>
      </c>
      <c r="I137" s="148"/>
      <c r="L137" s="33"/>
      <c r="M137" s="149"/>
      <c r="T137" s="54"/>
      <c r="AT137" s="18" t="s">
        <v>228</v>
      </c>
      <c r="AU137" s="18" t="s">
        <v>85</v>
      </c>
    </row>
    <row r="138" spans="2:65" s="1" customFormat="1" ht="19.5">
      <c r="B138" s="33"/>
      <c r="D138" s="146" t="s">
        <v>276</v>
      </c>
      <c r="F138" s="175" t="s">
        <v>1167</v>
      </c>
      <c r="I138" s="148"/>
      <c r="L138" s="33"/>
      <c r="M138" s="149"/>
      <c r="T138" s="54"/>
      <c r="AT138" s="18" t="s">
        <v>276</v>
      </c>
      <c r="AU138" s="18" t="s">
        <v>85</v>
      </c>
    </row>
    <row r="139" spans="2:65" s="12" customFormat="1" ht="11.25">
      <c r="B139" s="152"/>
      <c r="D139" s="146" t="s">
        <v>230</v>
      </c>
      <c r="E139" s="153" t="s">
        <v>19</v>
      </c>
      <c r="F139" s="154" t="s">
        <v>1134</v>
      </c>
      <c r="H139" s="153" t="s">
        <v>19</v>
      </c>
      <c r="I139" s="155"/>
      <c r="L139" s="152"/>
      <c r="M139" s="156"/>
      <c r="T139" s="157"/>
      <c r="AT139" s="153" t="s">
        <v>230</v>
      </c>
      <c r="AU139" s="153" t="s">
        <v>85</v>
      </c>
      <c r="AV139" s="12" t="s">
        <v>83</v>
      </c>
      <c r="AW139" s="12" t="s">
        <v>36</v>
      </c>
      <c r="AX139" s="12" t="s">
        <v>75</v>
      </c>
      <c r="AY139" s="153" t="s">
        <v>218</v>
      </c>
    </row>
    <row r="140" spans="2:65" s="12" customFormat="1" ht="11.25">
      <c r="B140" s="152"/>
      <c r="D140" s="146" t="s">
        <v>230</v>
      </c>
      <c r="E140" s="153" t="s">
        <v>19</v>
      </c>
      <c r="F140" s="154" t="s">
        <v>2366</v>
      </c>
      <c r="H140" s="153" t="s">
        <v>19</v>
      </c>
      <c r="I140" s="155"/>
      <c r="L140" s="152"/>
      <c r="M140" s="156"/>
      <c r="T140" s="157"/>
      <c r="AT140" s="153" t="s">
        <v>230</v>
      </c>
      <c r="AU140" s="153" t="s">
        <v>85</v>
      </c>
      <c r="AV140" s="12" t="s">
        <v>83</v>
      </c>
      <c r="AW140" s="12" t="s">
        <v>36</v>
      </c>
      <c r="AX140" s="12" t="s">
        <v>75</v>
      </c>
      <c r="AY140" s="153" t="s">
        <v>218</v>
      </c>
    </row>
    <row r="141" spans="2:65" s="13" customFormat="1" ht="11.25">
      <c r="B141" s="158"/>
      <c r="D141" s="146" t="s">
        <v>230</v>
      </c>
      <c r="E141" s="159" t="s">
        <v>19</v>
      </c>
      <c r="F141" s="160" t="s">
        <v>2367</v>
      </c>
      <c r="H141" s="161">
        <v>115.42</v>
      </c>
      <c r="I141" s="162"/>
      <c r="L141" s="158"/>
      <c r="M141" s="163"/>
      <c r="T141" s="164"/>
      <c r="AT141" s="159" t="s">
        <v>230</v>
      </c>
      <c r="AU141" s="159" t="s">
        <v>85</v>
      </c>
      <c r="AV141" s="13" t="s">
        <v>85</v>
      </c>
      <c r="AW141" s="13" t="s">
        <v>36</v>
      </c>
      <c r="AX141" s="13" t="s">
        <v>75</v>
      </c>
      <c r="AY141" s="159" t="s">
        <v>218</v>
      </c>
    </row>
    <row r="142" spans="2:65" s="13" customFormat="1" ht="11.25">
      <c r="B142" s="158"/>
      <c r="D142" s="146" t="s">
        <v>230</v>
      </c>
      <c r="E142" s="159" t="s">
        <v>19</v>
      </c>
      <c r="F142" s="160" t="s">
        <v>2368</v>
      </c>
      <c r="H142" s="161">
        <v>112.86</v>
      </c>
      <c r="I142" s="162"/>
      <c r="L142" s="158"/>
      <c r="M142" s="163"/>
      <c r="T142" s="164"/>
      <c r="AT142" s="159" t="s">
        <v>230</v>
      </c>
      <c r="AU142" s="159" t="s">
        <v>85</v>
      </c>
      <c r="AV142" s="13" t="s">
        <v>85</v>
      </c>
      <c r="AW142" s="13" t="s">
        <v>36</v>
      </c>
      <c r="AX142" s="13" t="s">
        <v>75</v>
      </c>
      <c r="AY142" s="159" t="s">
        <v>218</v>
      </c>
    </row>
    <row r="143" spans="2:65" s="12" customFormat="1" ht="11.25">
      <c r="B143" s="152"/>
      <c r="D143" s="146" t="s">
        <v>230</v>
      </c>
      <c r="E143" s="153" t="s">
        <v>19</v>
      </c>
      <c r="F143" s="154" t="s">
        <v>2326</v>
      </c>
      <c r="H143" s="153" t="s">
        <v>19</v>
      </c>
      <c r="I143" s="155"/>
      <c r="L143" s="152"/>
      <c r="M143" s="156"/>
      <c r="T143" s="157"/>
      <c r="AT143" s="153" t="s">
        <v>230</v>
      </c>
      <c r="AU143" s="153" t="s">
        <v>85</v>
      </c>
      <c r="AV143" s="12" t="s">
        <v>83</v>
      </c>
      <c r="AW143" s="12" t="s">
        <v>36</v>
      </c>
      <c r="AX143" s="12" t="s">
        <v>75</v>
      </c>
      <c r="AY143" s="153" t="s">
        <v>218</v>
      </c>
    </row>
    <row r="144" spans="2:65" s="13" customFormat="1" ht="11.25">
      <c r="B144" s="158"/>
      <c r="D144" s="146" t="s">
        <v>230</v>
      </c>
      <c r="E144" s="159" t="s">
        <v>19</v>
      </c>
      <c r="F144" s="160" t="s">
        <v>2369</v>
      </c>
      <c r="H144" s="161">
        <v>45.4</v>
      </c>
      <c r="I144" s="162"/>
      <c r="L144" s="158"/>
      <c r="M144" s="163"/>
      <c r="T144" s="164"/>
      <c r="AT144" s="159" t="s">
        <v>230</v>
      </c>
      <c r="AU144" s="159" t="s">
        <v>85</v>
      </c>
      <c r="AV144" s="13" t="s">
        <v>85</v>
      </c>
      <c r="AW144" s="13" t="s">
        <v>36</v>
      </c>
      <c r="AX144" s="13" t="s">
        <v>75</v>
      </c>
      <c r="AY144" s="159" t="s">
        <v>218</v>
      </c>
    </row>
    <row r="145" spans="2:65" s="13" customFormat="1" ht="11.25">
      <c r="B145" s="158"/>
      <c r="D145" s="146" t="s">
        <v>230</v>
      </c>
      <c r="E145" s="159" t="s">
        <v>19</v>
      </c>
      <c r="F145" s="160" t="s">
        <v>2370</v>
      </c>
      <c r="H145" s="161">
        <v>16.8</v>
      </c>
      <c r="I145" s="162"/>
      <c r="L145" s="158"/>
      <c r="M145" s="163"/>
      <c r="T145" s="164"/>
      <c r="AT145" s="159" t="s">
        <v>230</v>
      </c>
      <c r="AU145" s="159" t="s">
        <v>85</v>
      </c>
      <c r="AV145" s="13" t="s">
        <v>85</v>
      </c>
      <c r="AW145" s="13" t="s">
        <v>36</v>
      </c>
      <c r="AX145" s="13" t="s">
        <v>75</v>
      </c>
      <c r="AY145" s="159" t="s">
        <v>218</v>
      </c>
    </row>
    <row r="146" spans="2:65" s="12" customFormat="1" ht="11.25">
      <c r="B146" s="152"/>
      <c r="D146" s="146" t="s">
        <v>230</v>
      </c>
      <c r="E146" s="153" t="s">
        <v>19</v>
      </c>
      <c r="F146" s="154" t="s">
        <v>2371</v>
      </c>
      <c r="H146" s="153" t="s">
        <v>19</v>
      </c>
      <c r="I146" s="155"/>
      <c r="L146" s="152"/>
      <c r="M146" s="156"/>
      <c r="T146" s="157"/>
      <c r="AT146" s="153" t="s">
        <v>230</v>
      </c>
      <c r="AU146" s="153" t="s">
        <v>85</v>
      </c>
      <c r="AV146" s="12" t="s">
        <v>83</v>
      </c>
      <c r="AW146" s="12" t="s">
        <v>36</v>
      </c>
      <c r="AX146" s="12" t="s">
        <v>75</v>
      </c>
      <c r="AY146" s="153" t="s">
        <v>218</v>
      </c>
    </row>
    <row r="147" spans="2:65" s="13" customFormat="1" ht="11.25">
      <c r="B147" s="158"/>
      <c r="D147" s="146" t="s">
        <v>230</v>
      </c>
      <c r="E147" s="159" t="s">
        <v>19</v>
      </c>
      <c r="F147" s="160" t="s">
        <v>2372</v>
      </c>
      <c r="H147" s="161">
        <v>47.12</v>
      </c>
      <c r="I147" s="162"/>
      <c r="L147" s="158"/>
      <c r="M147" s="163"/>
      <c r="T147" s="164"/>
      <c r="AT147" s="159" t="s">
        <v>230</v>
      </c>
      <c r="AU147" s="159" t="s">
        <v>85</v>
      </c>
      <c r="AV147" s="13" t="s">
        <v>85</v>
      </c>
      <c r="AW147" s="13" t="s">
        <v>36</v>
      </c>
      <c r="AX147" s="13" t="s">
        <v>75</v>
      </c>
      <c r="AY147" s="159" t="s">
        <v>218</v>
      </c>
    </row>
    <row r="148" spans="2:65" s="13" customFormat="1" ht="11.25">
      <c r="B148" s="158"/>
      <c r="D148" s="146" t="s">
        <v>230</v>
      </c>
      <c r="E148" s="159" t="s">
        <v>19</v>
      </c>
      <c r="F148" s="160" t="s">
        <v>2373</v>
      </c>
      <c r="H148" s="161">
        <v>56.52</v>
      </c>
      <c r="I148" s="162"/>
      <c r="L148" s="158"/>
      <c r="M148" s="163"/>
      <c r="T148" s="164"/>
      <c r="AT148" s="159" t="s">
        <v>230</v>
      </c>
      <c r="AU148" s="159" t="s">
        <v>85</v>
      </c>
      <c r="AV148" s="13" t="s">
        <v>85</v>
      </c>
      <c r="AW148" s="13" t="s">
        <v>36</v>
      </c>
      <c r="AX148" s="13" t="s">
        <v>75</v>
      </c>
      <c r="AY148" s="159" t="s">
        <v>218</v>
      </c>
    </row>
    <row r="149" spans="2:65" s="13" customFormat="1" ht="11.25">
      <c r="B149" s="158"/>
      <c r="D149" s="146" t="s">
        <v>230</v>
      </c>
      <c r="E149" s="159" t="s">
        <v>19</v>
      </c>
      <c r="F149" s="160" t="s">
        <v>2374</v>
      </c>
      <c r="H149" s="161">
        <v>5.3440000000000003</v>
      </c>
      <c r="I149" s="162"/>
      <c r="L149" s="158"/>
      <c r="M149" s="163"/>
      <c r="T149" s="164"/>
      <c r="AT149" s="159" t="s">
        <v>230</v>
      </c>
      <c r="AU149" s="159" t="s">
        <v>85</v>
      </c>
      <c r="AV149" s="13" t="s">
        <v>85</v>
      </c>
      <c r="AW149" s="13" t="s">
        <v>36</v>
      </c>
      <c r="AX149" s="13" t="s">
        <v>75</v>
      </c>
      <c r="AY149" s="159" t="s">
        <v>218</v>
      </c>
    </row>
    <row r="150" spans="2:65" s="14" customFormat="1" ht="11.25">
      <c r="B150" s="165"/>
      <c r="D150" s="146" t="s">
        <v>230</v>
      </c>
      <c r="E150" s="166" t="s">
        <v>1100</v>
      </c>
      <c r="F150" s="167" t="s">
        <v>235</v>
      </c>
      <c r="H150" s="168">
        <v>399.464</v>
      </c>
      <c r="I150" s="169"/>
      <c r="L150" s="165"/>
      <c r="M150" s="170"/>
      <c r="T150" s="171"/>
      <c r="AT150" s="166" t="s">
        <v>230</v>
      </c>
      <c r="AU150" s="166" t="s">
        <v>85</v>
      </c>
      <c r="AV150" s="14" t="s">
        <v>224</v>
      </c>
      <c r="AW150" s="14" t="s">
        <v>36</v>
      </c>
      <c r="AX150" s="14" t="s">
        <v>83</v>
      </c>
      <c r="AY150" s="166" t="s">
        <v>218</v>
      </c>
    </row>
    <row r="151" spans="2:65" s="1" customFormat="1" ht="16.5" customHeight="1">
      <c r="B151" s="33"/>
      <c r="C151" s="133" t="s">
        <v>224</v>
      </c>
      <c r="D151" s="133" t="s">
        <v>220</v>
      </c>
      <c r="E151" s="134" t="s">
        <v>1186</v>
      </c>
      <c r="F151" s="135" t="s">
        <v>1187</v>
      </c>
      <c r="G151" s="136" t="s">
        <v>151</v>
      </c>
      <c r="H151" s="137">
        <v>399.464</v>
      </c>
      <c r="I151" s="138"/>
      <c r="J151" s="139">
        <f>ROUND(I151*H151,2)</f>
        <v>0</v>
      </c>
      <c r="K151" s="135" t="s">
        <v>223</v>
      </c>
      <c r="L151" s="33"/>
      <c r="M151" s="140" t="s">
        <v>19</v>
      </c>
      <c r="N151" s="141" t="s">
        <v>46</v>
      </c>
      <c r="P151" s="142">
        <f>O151*H151</f>
        <v>0</v>
      </c>
      <c r="Q151" s="142">
        <v>8.5999999999999998E-4</v>
      </c>
      <c r="R151" s="142">
        <f>Q151*H151</f>
        <v>0.34353904000000002</v>
      </c>
      <c r="S151" s="142">
        <v>0</v>
      </c>
      <c r="T151" s="143">
        <f>S151*H151</f>
        <v>0</v>
      </c>
      <c r="AR151" s="144" t="s">
        <v>224</v>
      </c>
      <c r="AT151" s="144" t="s">
        <v>220</v>
      </c>
      <c r="AU151" s="144" t="s">
        <v>85</v>
      </c>
      <c r="AY151" s="18" t="s">
        <v>218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8" t="s">
        <v>83</v>
      </c>
      <c r="BK151" s="145">
        <f>ROUND(I151*H151,2)</f>
        <v>0</v>
      </c>
      <c r="BL151" s="18" t="s">
        <v>224</v>
      </c>
      <c r="BM151" s="144" t="s">
        <v>2375</v>
      </c>
    </row>
    <row r="152" spans="2:65" s="1" customFormat="1" ht="29.25">
      <c r="B152" s="33"/>
      <c r="D152" s="146" t="s">
        <v>226</v>
      </c>
      <c r="F152" s="147" t="s">
        <v>1189</v>
      </c>
      <c r="I152" s="148"/>
      <c r="L152" s="33"/>
      <c r="M152" s="149"/>
      <c r="T152" s="54"/>
      <c r="AT152" s="18" t="s">
        <v>226</v>
      </c>
      <c r="AU152" s="18" t="s">
        <v>85</v>
      </c>
    </row>
    <row r="153" spans="2:65" s="1" customFormat="1" ht="11.25">
      <c r="B153" s="33"/>
      <c r="D153" s="150" t="s">
        <v>228</v>
      </c>
      <c r="F153" s="151" t="s">
        <v>1190</v>
      </c>
      <c r="I153" s="148"/>
      <c r="L153" s="33"/>
      <c r="M153" s="149"/>
      <c r="T153" s="54"/>
      <c r="AT153" s="18" t="s">
        <v>228</v>
      </c>
      <c r="AU153" s="18" t="s">
        <v>85</v>
      </c>
    </row>
    <row r="154" spans="2:65" s="13" customFormat="1" ht="11.25">
      <c r="B154" s="158"/>
      <c r="D154" s="146" t="s">
        <v>230</v>
      </c>
      <c r="E154" s="159" t="s">
        <v>19</v>
      </c>
      <c r="F154" s="160" t="s">
        <v>1100</v>
      </c>
      <c r="H154" s="161">
        <v>399.464</v>
      </c>
      <c r="I154" s="162"/>
      <c r="L154" s="158"/>
      <c r="M154" s="163"/>
      <c r="T154" s="164"/>
      <c r="AT154" s="159" t="s">
        <v>230</v>
      </c>
      <c r="AU154" s="159" t="s">
        <v>85</v>
      </c>
      <c r="AV154" s="13" t="s">
        <v>85</v>
      </c>
      <c r="AW154" s="13" t="s">
        <v>36</v>
      </c>
      <c r="AX154" s="13" t="s">
        <v>83</v>
      </c>
      <c r="AY154" s="159" t="s">
        <v>218</v>
      </c>
    </row>
    <row r="155" spans="2:65" s="1" customFormat="1" ht="11.25">
      <c r="B155" s="33"/>
      <c r="D155" s="146" t="s">
        <v>247</v>
      </c>
      <c r="F155" s="172" t="s">
        <v>1191</v>
      </c>
      <c r="L155" s="33"/>
      <c r="M155" s="149"/>
      <c r="T155" s="54"/>
      <c r="AU155" s="18" t="s">
        <v>85</v>
      </c>
    </row>
    <row r="156" spans="2:65" s="1" customFormat="1" ht="11.25">
      <c r="B156" s="33"/>
      <c r="D156" s="146" t="s">
        <v>247</v>
      </c>
      <c r="F156" s="173" t="s">
        <v>1134</v>
      </c>
      <c r="H156" s="174">
        <v>0</v>
      </c>
      <c r="L156" s="33"/>
      <c r="M156" s="149"/>
      <c r="T156" s="54"/>
      <c r="AU156" s="18" t="s">
        <v>85</v>
      </c>
    </row>
    <row r="157" spans="2:65" s="1" customFormat="1" ht="11.25">
      <c r="B157" s="33"/>
      <c r="D157" s="146" t="s">
        <v>247</v>
      </c>
      <c r="F157" s="173" t="s">
        <v>2366</v>
      </c>
      <c r="H157" s="174">
        <v>0</v>
      </c>
      <c r="L157" s="33"/>
      <c r="M157" s="149"/>
      <c r="T157" s="54"/>
      <c r="AU157" s="18" t="s">
        <v>85</v>
      </c>
    </row>
    <row r="158" spans="2:65" s="1" customFormat="1" ht="11.25">
      <c r="B158" s="33"/>
      <c r="D158" s="146" t="s">
        <v>247</v>
      </c>
      <c r="F158" s="173" t="s">
        <v>2367</v>
      </c>
      <c r="H158" s="174">
        <v>115.42</v>
      </c>
      <c r="L158" s="33"/>
      <c r="M158" s="149"/>
      <c r="T158" s="54"/>
      <c r="AU158" s="18" t="s">
        <v>85</v>
      </c>
    </row>
    <row r="159" spans="2:65" s="1" customFormat="1" ht="11.25">
      <c r="B159" s="33"/>
      <c r="D159" s="146" t="s">
        <v>247</v>
      </c>
      <c r="F159" s="173" t="s">
        <v>2368</v>
      </c>
      <c r="H159" s="174">
        <v>112.86</v>
      </c>
      <c r="L159" s="33"/>
      <c r="M159" s="149"/>
      <c r="T159" s="54"/>
      <c r="AU159" s="18" t="s">
        <v>85</v>
      </c>
    </row>
    <row r="160" spans="2:65" s="1" customFormat="1" ht="11.25">
      <c r="B160" s="33"/>
      <c r="D160" s="146" t="s">
        <v>247</v>
      </c>
      <c r="F160" s="173" t="s">
        <v>2326</v>
      </c>
      <c r="H160" s="174">
        <v>0</v>
      </c>
      <c r="L160" s="33"/>
      <c r="M160" s="149"/>
      <c r="T160" s="54"/>
      <c r="AU160" s="18" t="s">
        <v>85</v>
      </c>
    </row>
    <row r="161" spans="2:65" s="1" customFormat="1" ht="11.25">
      <c r="B161" s="33"/>
      <c r="D161" s="146" t="s">
        <v>247</v>
      </c>
      <c r="F161" s="173" t="s">
        <v>2369</v>
      </c>
      <c r="H161" s="174">
        <v>45.4</v>
      </c>
      <c r="L161" s="33"/>
      <c r="M161" s="149"/>
      <c r="T161" s="54"/>
      <c r="AU161" s="18" t="s">
        <v>85</v>
      </c>
    </row>
    <row r="162" spans="2:65" s="1" customFormat="1" ht="11.25">
      <c r="B162" s="33"/>
      <c r="D162" s="146" t="s">
        <v>247</v>
      </c>
      <c r="F162" s="173" t="s">
        <v>2370</v>
      </c>
      <c r="H162" s="174">
        <v>16.8</v>
      </c>
      <c r="L162" s="33"/>
      <c r="M162" s="149"/>
      <c r="T162" s="54"/>
      <c r="AU162" s="18" t="s">
        <v>85</v>
      </c>
    </row>
    <row r="163" spans="2:65" s="1" customFormat="1" ht="11.25">
      <c r="B163" s="33"/>
      <c r="D163" s="146" t="s">
        <v>247</v>
      </c>
      <c r="F163" s="173" t="s">
        <v>2371</v>
      </c>
      <c r="H163" s="174">
        <v>0</v>
      </c>
      <c r="L163" s="33"/>
      <c r="M163" s="149"/>
      <c r="T163" s="54"/>
      <c r="AU163" s="18" t="s">
        <v>85</v>
      </c>
    </row>
    <row r="164" spans="2:65" s="1" customFormat="1" ht="11.25">
      <c r="B164" s="33"/>
      <c r="D164" s="146" t="s">
        <v>247</v>
      </c>
      <c r="F164" s="173" t="s">
        <v>2372</v>
      </c>
      <c r="H164" s="174">
        <v>47.12</v>
      </c>
      <c r="L164" s="33"/>
      <c r="M164" s="149"/>
      <c r="T164" s="54"/>
      <c r="AU164" s="18" t="s">
        <v>85</v>
      </c>
    </row>
    <row r="165" spans="2:65" s="1" customFormat="1" ht="11.25">
      <c r="B165" s="33"/>
      <c r="D165" s="146" t="s">
        <v>247</v>
      </c>
      <c r="F165" s="173" t="s">
        <v>2373</v>
      </c>
      <c r="H165" s="174">
        <v>56.52</v>
      </c>
      <c r="L165" s="33"/>
      <c r="M165" s="149"/>
      <c r="T165" s="54"/>
      <c r="AU165" s="18" t="s">
        <v>85</v>
      </c>
    </row>
    <row r="166" spans="2:65" s="1" customFormat="1" ht="11.25">
      <c r="B166" s="33"/>
      <c r="D166" s="146" t="s">
        <v>247</v>
      </c>
      <c r="F166" s="173" t="s">
        <v>2374</v>
      </c>
      <c r="H166" s="174">
        <v>5.3440000000000003</v>
      </c>
      <c r="L166" s="33"/>
      <c r="M166" s="149"/>
      <c r="T166" s="54"/>
      <c r="AU166" s="18" t="s">
        <v>85</v>
      </c>
    </row>
    <row r="167" spans="2:65" s="1" customFormat="1" ht="11.25">
      <c r="B167" s="33"/>
      <c r="D167" s="146" t="s">
        <v>247</v>
      </c>
      <c r="F167" s="173" t="s">
        <v>235</v>
      </c>
      <c r="H167" s="174">
        <v>399.464</v>
      </c>
      <c r="L167" s="33"/>
      <c r="M167" s="149"/>
      <c r="T167" s="54"/>
      <c r="AU167" s="18" t="s">
        <v>85</v>
      </c>
    </row>
    <row r="168" spans="2:65" s="1" customFormat="1" ht="16.5" customHeight="1">
      <c r="B168" s="33"/>
      <c r="C168" s="133" t="s">
        <v>255</v>
      </c>
      <c r="D168" s="133" t="s">
        <v>220</v>
      </c>
      <c r="E168" s="134" t="s">
        <v>1205</v>
      </c>
      <c r="F168" s="135" t="s">
        <v>1206</v>
      </c>
      <c r="G168" s="136" t="s">
        <v>181</v>
      </c>
      <c r="H168" s="137">
        <v>19.725999999999999</v>
      </c>
      <c r="I168" s="138"/>
      <c r="J168" s="139">
        <f>ROUND(I168*H168,2)</f>
        <v>0</v>
      </c>
      <c r="K168" s="135" t="s">
        <v>223</v>
      </c>
      <c r="L168" s="33"/>
      <c r="M168" s="140" t="s">
        <v>19</v>
      </c>
      <c r="N168" s="141" t="s">
        <v>46</v>
      </c>
      <c r="P168" s="142">
        <f>O168*H168</f>
        <v>0</v>
      </c>
      <c r="Q168" s="142">
        <v>1.0556000000000001</v>
      </c>
      <c r="R168" s="142">
        <f>Q168*H168</f>
        <v>20.8227656</v>
      </c>
      <c r="S168" s="142">
        <v>0</v>
      </c>
      <c r="T168" s="143">
        <f>S168*H168</f>
        <v>0</v>
      </c>
      <c r="AR168" s="144" t="s">
        <v>224</v>
      </c>
      <c r="AT168" s="144" t="s">
        <v>220</v>
      </c>
      <c r="AU168" s="144" t="s">
        <v>85</v>
      </c>
      <c r="AY168" s="18" t="s">
        <v>218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8" t="s">
        <v>83</v>
      </c>
      <c r="BK168" s="145">
        <f>ROUND(I168*H168,2)</f>
        <v>0</v>
      </c>
      <c r="BL168" s="18" t="s">
        <v>224</v>
      </c>
      <c r="BM168" s="144" t="s">
        <v>2376</v>
      </c>
    </row>
    <row r="169" spans="2:65" s="1" customFormat="1" ht="29.25">
      <c r="B169" s="33"/>
      <c r="D169" s="146" t="s">
        <v>226</v>
      </c>
      <c r="F169" s="147" t="s">
        <v>1208</v>
      </c>
      <c r="I169" s="148"/>
      <c r="L169" s="33"/>
      <c r="M169" s="149"/>
      <c r="T169" s="54"/>
      <c r="AT169" s="18" t="s">
        <v>226</v>
      </c>
      <c r="AU169" s="18" t="s">
        <v>85</v>
      </c>
    </row>
    <row r="170" spans="2:65" s="1" customFormat="1" ht="11.25">
      <c r="B170" s="33"/>
      <c r="D170" s="150" t="s">
        <v>228</v>
      </c>
      <c r="F170" s="151" t="s">
        <v>1209</v>
      </c>
      <c r="I170" s="148"/>
      <c r="L170" s="33"/>
      <c r="M170" s="149"/>
      <c r="T170" s="54"/>
      <c r="AT170" s="18" t="s">
        <v>228</v>
      </c>
      <c r="AU170" s="18" t="s">
        <v>85</v>
      </c>
    </row>
    <row r="171" spans="2:65" s="12" customFormat="1" ht="11.25">
      <c r="B171" s="152"/>
      <c r="D171" s="146" t="s">
        <v>230</v>
      </c>
      <c r="E171" s="153" t="s">
        <v>19</v>
      </c>
      <c r="F171" s="154" t="s">
        <v>2377</v>
      </c>
      <c r="H171" s="153" t="s">
        <v>19</v>
      </c>
      <c r="I171" s="155"/>
      <c r="L171" s="152"/>
      <c r="M171" s="156"/>
      <c r="T171" s="157"/>
      <c r="AT171" s="153" t="s">
        <v>230</v>
      </c>
      <c r="AU171" s="153" t="s">
        <v>85</v>
      </c>
      <c r="AV171" s="12" t="s">
        <v>83</v>
      </c>
      <c r="AW171" s="12" t="s">
        <v>36</v>
      </c>
      <c r="AX171" s="12" t="s">
        <v>75</v>
      </c>
      <c r="AY171" s="153" t="s">
        <v>218</v>
      </c>
    </row>
    <row r="172" spans="2:65" s="13" customFormat="1" ht="11.25">
      <c r="B172" s="158"/>
      <c r="D172" s="146" t="s">
        <v>230</v>
      </c>
      <c r="E172" s="159" t="s">
        <v>19</v>
      </c>
      <c r="F172" s="160" t="s">
        <v>2378</v>
      </c>
      <c r="H172" s="161">
        <v>19.725999999999999</v>
      </c>
      <c r="I172" s="162"/>
      <c r="L172" s="158"/>
      <c r="M172" s="163"/>
      <c r="T172" s="164"/>
      <c r="AT172" s="159" t="s">
        <v>230</v>
      </c>
      <c r="AU172" s="159" t="s">
        <v>85</v>
      </c>
      <c r="AV172" s="13" t="s">
        <v>85</v>
      </c>
      <c r="AW172" s="13" t="s">
        <v>36</v>
      </c>
      <c r="AX172" s="13" t="s">
        <v>83</v>
      </c>
      <c r="AY172" s="159" t="s">
        <v>218</v>
      </c>
    </row>
    <row r="173" spans="2:65" s="1" customFormat="1" ht="11.25">
      <c r="B173" s="33"/>
      <c r="D173" s="146" t="s">
        <v>247</v>
      </c>
      <c r="F173" s="172" t="s">
        <v>1204</v>
      </c>
      <c r="L173" s="33"/>
      <c r="M173" s="149"/>
      <c r="T173" s="54"/>
      <c r="AU173" s="18" t="s">
        <v>85</v>
      </c>
    </row>
    <row r="174" spans="2:65" s="1" customFormat="1" ht="11.25">
      <c r="B174" s="33"/>
      <c r="D174" s="146" t="s">
        <v>247</v>
      </c>
      <c r="F174" s="173" t="s">
        <v>1134</v>
      </c>
      <c r="H174" s="174">
        <v>0</v>
      </c>
      <c r="L174" s="33"/>
      <c r="M174" s="149"/>
      <c r="T174" s="54"/>
      <c r="AU174" s="18" t="s">
        <v>85</v>
      </c>
    </row>
    <row r="175" spans="2:65" s="1" customFormat="1" ht="11.25">
      <c r="B175" s="33"/>
      <c r="D175" s="146" t="s">
        <v>247</v>
      </c>
      <c r="F175" s="173" t="s">
        <v>2347</v>
      </c>
      <c r="H175" s="174">
        <v>15.21</v>
      </c>
      <c r="L175" s="33"/>
      <c r="M175" s="149"/>
      <c r="T175" s="54"/>
      <c r="AU175" s="18" t="s">
        <v>85</v>
      </c>
    </row>
    <row r="176" spans="2:65" s="1" customFormat="1" ht="11.25">
      <c r="B176" s="33"/>
      <c r="D176" s="146" t="s">
        <v>247</v>
      </c>
      <c r="F176" s="173" t="s">
        <v>2348</v>
      </c>
      <c r="H176" s="174">
        <v>2.54</v>
      </c>
      <c r="L176" s="33"/>
      <c r="M176" s="149"/>
      <c r="T176" s="54"/>
      <c r="AU176" s="18" t="s">
        <v>85</v>
      </c>
    </row>
    <row r="177" spans="2:47" s="1" customFormat="1" ht="11.25">
      <c r="B177" s="33"/>
      <c r="D177" s="146" t="s">
        <v>247</v>
      </c>
      <c r="F177" s="173" t="s">
        <v>2349</v>
      </c>
      <c r="H177" s="174">
        <v>10.58</v>
      </c>
      <c r="L177" s="33"/>
      <c r="M177" s="149"/>
      <c r="T177" s="54"/>
      <c r="AU177" s="18" t="s">
        <v>85</v>
      </c>
    </row>
    <row r="178" spans="2:47" s="1" customFormat="1" ht="11.25">
      <c r="B178" s="33"/>
      <c r="D178" s="146" t="s">
        <v>247</v>
      </c>
      <c r="F178" s="173" t="s">
        <v>2350</v>
      </c>
      <c r="H178" s="174">
        <v>10.64</v>
      </c>
      <c r="L178" s="33"/>
      <c r="M178" s="149"/>
      <c r="T178" s="54"/>
      <c r="AU178" s="18" t="s">
        <v>85</v>
      </c>
    </row>
    <row r="179" spans="2:47" s="1" customFormat="1" ht="11.25">
      <c r="B179" s="33"/>
      <c r="D179" s="146" t="s">
        <v>247</v>
      </c>
      <c r="F179" s="173" t="s">
        <v>2351</v>
      </c>
      <c r="H179" s="174">
        <v>11.48</v>
      </c>
      <c r="L179" s="33"/>
      <c r="M179" s="149"/>
      <c r="T179" s="54"/>
      <c r="AU179" s="18" t="s">
        <v>85</v>
      </c>
    </row>
    <row r="180" spans="2:47" s="1" customFormat="1" ht="11.25">
      <c r="B180" s="33"/>
      <c r="D180" s="146" t="s">
        <v>247</v>
      </c>
      <c r="F180" s="173" t="s">
        <v>2352</v>
      </c>
      <c r="H180" s="174">
        <v>5.58</v>
      </c>
      <c r="L180" s="33"/>
      <c r="M180" s="149"/>
      <c r="T180" s="54"/>
      <c r="AU180" s="18" t="s">
        <v>85</v>
      </c>
    </row>
    <row r="181" spans="2:47" s="1" customFormat="1" ht="11.25">
      <c r="B181" s="33"/>
      <c r="D181" s="146" t="s">
        <v>247</v>
      </c>
      <c r="F181" s="173" t="s">
        <v>2353</v>
      </c>
      <c r="H181" s="174">
        <v>6.66</v>
      </c>
      <c r="L181" s="33"/>
      <c r="M181" s="149"/>
      <c r="T181" s="54"/>
      <c r="AU181" s="18" t="s">
        <v>85</v>
      </c>
    </row>
    <row r="182" spans="2:47" s="1" customFormat="1" ht="11.25">
      <c r="B182" s="33"/>
      <c r="D182" s="146" t="s">
        <v>247</v>
      </c>
      <c r="F182" s="173" t="s">
        <v>2354</v>
      </c>
      <c r="H182" s="174">
        <v>2.16</v>
      </c>
      <c r="L182" s="33"/>
      <c r="M182" s="149"/>
      <c r="T182" s="54"/>
      <c r="AU182" s="18" t="s">
        <v>85</v>
      </c>
    </row>
    <row r="183" spans="2:47" s="1" customFormat="1" ht="11.25">
      <c r="B183" s="33"/>
      <c r="D183" s="146" t="s">
        <v>247</v>
      </c>
      <c r="F183" s="173" t="s">
        <v>2355</v>
      </c>
      <c r="H183" s="174">
        <v>1.26</v>
      </c>
      <c r="L183" s="33"/>
      <c r="M183" s="149"/>
      <c r="T183" s="54"/>
      <c r="AU183" s="18" t="s">
        <v>85</v>
      </c>
    </row>
    <row r="184" spans="2:47" s="1" customFormat="1" ht="11.25">
      <c r="B184" s="33"/>
      <c r="D184" s="146" t="s">
        <v>247</v>
      </c>
      <c r="F184" s="173" t="s">
        <v>2356</v>
      </c>
      <c r="H184" s="174">
        <v>1.51</v>
      </c>
      <c r="L184" s="33"/>
      <c r="M184" s="149"/>
      <c r="T184" s="54"/>
      <c r="AU184" s="18" t="s">
        <v>85</v>
      </c>
    </row>
    <row r="185" spans="2:47" s="1" customFormat="1" ht="11.25">
      <c r="B185" s="33"/>
      <c r="D185" s="146" t="s">
        <v>247</v>
      </c>
      <c r="F185" s="173" t="s">
        <v>2357</v>
      </c>
      <c r="H185" s="174">
        <v>18.579999999999998</v>
      </c>
      <c r="L185" s="33"/>
      <c r="M185" s="149"/>
      <c r="T185" s="54"/>
      <c r="AU185" s="18" t="s">
        <v>85</v>
      </c>
    </row>
    <row r="186" spans="2:47" s="1" customFormat="1" ht="11.25">
      <c r="B186" s="33"/>
      <c r="D186" s="146" t="s">
        <v>247</v>
      </c>
      <c r="F186" s="173" t="s">
        <v>2357</v>
      </c>
      <c r="H186" s="174">
        <v>18.579999999999998</v>
      </c>
      <c r="L186" s="33"/>
      <c r="M186" s="149"/>
      <c r="T186" s="54"/>
      <c r="AU186" s="18" t="s">
        <v>85</v>
      </c>
    </row>
    <row r="187" spans="2:47" s="1" customFormat="1" ht="11.25">
      <c r="B187" s="33"/>
      <c r="D187" s="146" t="s">
        <v>247</v>
      </c>
      <c r="F187" s="173" t="s">
        <v>2358</v>
      </c>
      <c r="H187" s="174">
        <v>22.79</v>
      </c>
      <c r="L187" s="33"/>
      <c r="M187" s="149"/>
      <c r="T187" s="54"/>
      <c r="AU187" s="18" t="s">
        <v>85</v>
      </c>
    </row>
    <row r="188" spans="2:47" s="1" customFormat="1" ht="11.25">
      <c r="B188" s="33"/>
      <c r="D188" s="146" t="s">
        <v>247</v>
      </c>
      <c r="F188" s="173" t="s">
        <v>2359</v>
      </c>
      <c r="H188" s="174">
        <v>4.42</v>
      </c>
      <c r="L188" s="33"/>
      <c r="M188" s="149"/>
      <c r="T188" s="54"/>
      <c r="AU188" s="18" t="s">
        <v>85</v>
      </c>
    </row>
    <row r="189" spans="2:47" s="1" customFormat="1" ht="11.25">
      <c r="B189" s="33"/>
      <c r="D189" s="146" t="s">
        <v>247</v>
      </c>
      <c r="F189" s="173" t="s">
        <v>2360</v>
      </c>
      <c r="H189" s="174">
        <v>1.87</v>
      </c>
      <c r="L189" s="33"/>
      <c r="M189" s="149"/>
      <c r="T189" s="54"/>
      <c r="AU189" s="18" t="s">
        <v>85</v>
      </c>
    </row>
    <row r="190" spans="2:47" s="1" customFormat="1" ht="11.25">
      <c r="B190" s="33"/>
      <c r="D190" s="146" t="s">
        <v>247</v>
      </c>
      <c r="F190" s="173" t="s">
        <v>2360</v>
      </c>
      <c r="H190" s="174">
        <v>1.87</v>
      </c>
      <c r="L190" s="33"/>
      <c r="M190" s="149"/>
      <c r="T190" s="54"/>
      <c r="AU190" s="18" t="s">
        <v>85</v>
      </c>
    </row>
    <row r="191" spans="2:47" s="1" customFormat="1" ht="11.25">
      <c r="B191" s="33"/>
      <c r="D191" s="146" t="s">
        <v>247</v>
      </c>
      <c r="F191" s="173" t="s">
        <v>2361</v>
      </c>
      <c r="H191" s="174">
        <v>0.31</v>
      </c>
      <c r="L191" s="33"/>
      <c r="M191" s="149"/>
      <c r="T191" s="54"/>
      <c r="AU191" s="18" t="s">
        <v>85</v>
      </c>
    </row>
    <row r="192" spans="2:47" s="1" customFormat="1" ht="11.25">
      <c r="B192" s="33"/>
      <c r="D192" s="146" t="s">
        <v>247</v>
      </c>
      <c r="F192" s="173" t="s">
        <v>235</v>
      </c>
      <c r="H192" s="174">
        <v>136.04</v>
      </c>
      <c r="L192" s="33"/>
      <c r="M192" s="149"/>
      <c r="T192" s="54"/>
      <c r="AU192" s="18" t="s">
        <v>85</v>
      </c>
    </row>
    <row r="193" spans="2:65" s="11" customFormat="1" ht="22.9" customHeight="1">
      <c r="B193" s="121"/>
      <c r="D193" s="122" t="s">
        <v>74</v>
      </c>
      <c r="E193" s="131" t="s">
        <v>310</v>
      </c>
      <c r="F193" s="131" t="s">
        <v>390</v>
      </c>
      <c r="I193" s="124"/>
      <c r="J193" s="132">
        <f>BK193</f>
        <v>0</v>
      </c>
      <c r="L193" s="121"/>
      <c r="M193" s="126"/>
      <c r="P193" s="127">
        <f>SUM(P194:P293)</f>
        <v>0</v>
      </c>
      <c r="R193" s="127">
        <f>SUM(R194:R293)</f>
        <v>0</v>
      </c>
      <c r="T193" s="128">
        <f>SUM(T194:T293)</f>
        <v>0</v>
      </c>
      <c r="AR193" s="122" t="s">
        <v>83</v>
      </c>
      <c r="AT193" s="129" t="s">
        <v>74</v>
      </c>
      <c r="AU193" s="129" t="s">
        <v>83</v>
      </c>
      <c r="AY193" s="122" t="s">
        <v>218</v>
      </c>
      <c r="BK193" s="130">
        <f>SUM(BK194:BK293)</f>
        <v>0</v>
      </c>
    </row>
    <row r="194" spans="2:65" s="1" customFormat="1" ht="21.75" customHeight="1">
      <c r="B194" s="33"/>
      <c r="C194" s="133" t="s">
        <v>262</v>
      </c>
      <c r="D194" s="133" t="s">
        <v>220</v>
      </c>
      <c r="E194" s="134" t="s">
        <v>1322</v>
      </c>
      <c r="F194" s="135" t="s">
        <v>1323</v>
      </c>
      <c r="G194" s="136" t="s">
        <v>151</v>
      </c>
      <c r="H194" s="137">
        <v>108.8</v>
      </c>
      <c r="I194" s="138"/>
      <c r="J194" s="139">
        <f>ROUND(I194*H194,2)</f>
        <v>0</v>
      </c>
      <c r="K194" s="135" t="s">
        <v>223</v>
      </c>
      <c r="L194" s="33"/>
      <c r="M194" s="140" t="s">
        <v>19</v>
      </c>
      <c r="N194" s="141" t="s">
        <v>46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224</v>
      </c>
      <c r="AT194" s="144" t="s">
        <v>220</v>
      </c>
      <c r="AU194" s="144" t="s">
        <v>85</v>
      </c>
      <c r="AY194" s="18" t="s">
        <v>218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8" t="s">
        <v>83</v>
      </c>
      <c r="BK194" s="145">
        <f>ROUND(I194*H194,2)</f>
        <v>0</v>
      </c>
      <c r="BL194" s="18" t="s">
        <v>224</v>
      </c>
      <c r="BM194" s="144" t="s">
        <v>2379</v>
      </c>
    </row>
    <row r="195" spans="2:65" s="1" customFormat="1" ht="19.5">
      <c r="B195" s="33"/>
      <c r="D195" s="146" t="s">
        <v>226</v>
      </c>
      <c r="F195" s="147" t="s">
        <v>1325</v>
      </c>
      <c r="I195" s="148"/>
      <c r="L195" s="33"/>
      <c r="M195" s="149"/>
      <c r="T195" s="54"/>
      <c r="AT195" s="18" t="s">
        <v>226</v>
      </c>
      <c r="AU195" s="18" t="s">
        <v>85</v>
      </c>
    </row>
    <row r="196" spans="2:65" s="1" customFormat="1" ht="11.25">
      <c r="B196" s="33"/>
      <c r="D196" s="150" t="s">
        <v>228</v>
      </c>
      <c r="F196" s="151" t="s">
        <v>1326</v>
      </c>
      <c r="I196" s="148"/>
      <c r="L196" s="33"/>
      <c r="M196" s="149"/>
      <c r="T196" s="54"/>
      <c r="AT196" s="18" t="s">
        <v>228</v>
      </c>
      <c r="AU196" s="18" t="s">
        <v>85</v>
      </c>
    </row>
    <row r="197" spans="2:65" s="12" customFormat="1" ht="11.25">
      <c r="B197" s="152"/>
      <c r="D197" s="146" t="s">
        <v>230</v>
      </c>
      <c r="E197" s="153" t="s">
        <v>19</v>
      </c>
      <c r="F197" s="154" t="s">
        <v>1134</v>
      </c>
      <c r="H197" s="153" t="s">
        <v>19</v>
      </c>
      <c r="I197" s="155"/>
      <c r="L197" s="152"/>
      <c r="M197" s="156"/>
      <c r="T197" s="157"/>
      <c r="AT197" s="153" t="s">
        <v>230</v>
      </c>
      <c r="AU197" s="153" t="s">
        <v>85</v>
      </c>
      <c r="AV197" s="12" t="s">
        <v>83</v>
      </c>
      <c r="AW197" s="12" t="s">
        <v>36</v>
      </c>
      <c r="AX197" s="12" t="s">
        <v>75</v>
      </c>
      <c r="AY197" s="153" t="s">
        <v>218</v>
      </c>
    </row>
    <row r="198" spans="2:65" s="13" customFormat="1" ht="11.25">
      <c r="B198" s="158"/>
      <c r="D198" s="146" t="s">
        <v>230</v>
      </c>
      <c r="E198" s="159" t="s">
        <v>19</v>
      </c>
      <c r="F198" s="160" t="s">
        <v>2380</v>
      </c>
      <c r="H198" s="161">
        <v>90.4</v>
      </c>
      <c r="I198" s="162"/>
      <c r="L198" s="158"/>
      <c r="M198" s="163"/>
      <c r="T198" s="164"/>
      <c r="AT198" s="159" t="s">
        <v>230</v>
      </c>
      <c r="AU198" s="159" t="s">
        <v>85</v>
      </c>
      <c r="AV198" s="13" t="s">
        <v>85</v>
      </c>
      <c r="AW198" s="13" t="s">
        <v>36</v>
      </c>
      <c r="AX198" s="13" t="s">
        <v>75</v>
      </c>
      <c r="AY198" s="159" t="s">
        <v>218</v>
      </c>
    </row>
    <row r="199" spans="2:65" s="13" customFormat="1" ht="11.25">
      <c r="B199" s="158"/>
      <c r="D199" s="146" t="s">
        <v>230</v>
      </c>
      <c r="E199" s="159" t="s">
        <v>19</v>
      </c>
      <c r="F199" s="160" t="s">
        <v>2381</v>
      </c>
      <c r="H199" s="161">
        <v>18.399999999999999</v>
      </c>
      <c r="I199" s="162"/>
      <c r="L199" s="158"/>
      <c r="M199" s="163"/>
      <c r="T199" s="164"/>
      <c r="AT199" s="159" t="s">
        <v>230</v>
      </c>
      <c r="AU199" s="159" t="s">
        <v>85</v>
      </c>
      <c r="AV199" s="13" t="s">
        <v>85</v>
      </c>
      <c r="AW199" s="13" t="s">
        <v>36</v>
      </c>
      <c r="AX199" s="13" t="s">
        <v>75</v>
      </c>
      <c r="AY199" s="159" t="s">
        <v>218</v>
      </c>
    </row>
    <row r="200" spans="2:65" s="14" customFormat="1" ht="11.25">
      <c r="B200" s="165"/>
      <c r="D200" s="146" t="s">
        <v>230</v>
      </c>
      <c r="E200" s="166" t="s">
        <v>1109</v>
      </c>
      <c r="F200" s="167" t="s">
        <v>235</v>
      </c>
      <c r="H200" s="168">
        <v>108.8</v>
      </c>
      <c r="I200" s="169"/>
      <c r="L200" s="165"/>
      <c r="M200" s="170"/>
      <c r="T200" s="171"/>
      <c r="AT200" s="166" t="s">
        <v>230</v>
      </c>
      <c r="AU200" s="166" t="s">
        <v>85</v>
      </c>
      <c r="AV200" s="14" t="s">
        <v>224</v>
      </c>
      <c r="AW200" s="14" t="s">
        <v>36</v>
      </c>
      <c r="AX200" s="14" t="s">
        <v>83</v>
      </c>
      <c r="AY200" s="166" t="s">
        <v>218</v>
      </c>
    </row>
    <row r="201" spans="2:65" s="1" customFormat="1" ht="21.75" customHeight="1">
      <c r="B201" s="33"/>
      <c r="C201" s="133" t="s">
        <v>270</v>
      </c>
      <c r="D201" s="133" t="s">
        <v>220</v>
      </c>
      <c r="E201" s="134" t="s">
        <v>1329</v>
      </c>
      <c r="F201" s="135" t="s">
        <v>1330</v>
      </c>
      <c r="G201" s="136" t="s">
        <v>151</v>
      </c>
      <c r="H201" s="137">
        <v>3264</v>
      </c>
      <c r="I201" s="138"/>
      <c r="J201" s="139">
        <f>ROUND(I201*H201,2)</f>
        <v>0</v>
      </c>
      <c r="K201" s="135" t="s">
        <v>223</v>
      </c>
      <c r="L201" s="33"/>
      <c r="M201" s="140" t="s">
        <v>19</v>
      </c>
      <c r="N201" s="141" t="s">
        <v>46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224</v>
      </c>
      <c r="AT201" s="144" t="s">
        <v>220</v>
      </c>
      <c r="AU201" s="144" t="s">
        <v>85</v>
      </c>
      <c r="AY201" s="18" t="s">
        <v>218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8" t="s">
        <v>83</v>
      </c>
      <c r="BK201" s="145">
        <f>ROUND(I201*H201,2)</f>
        <v>0</v>
      </c>
      <c r="BL201" s="18" t="s">
        <v>224</v>
      </c>
      <c r="BM201" s="144" t="s">
        <v>2382</v>
      </c>
    </row>
    <row r="202" spans="2:65" s="1" customFormat="1" ht="19.5">
      <c r="B202" s="33"/>
      <c r="D202" s="146" t="s">
        <v>226</v>
      </c>
      <c r="F202" s="147" t="s">
        <v>1332</v>
      </c>
      <c r="I202" s="148"/>
      <c r="L202" s="33"/>
      <c r="M202" s="149"/>
      <c r="T202" s="54"/>
      <c r="AT202" s="18" t="s">
        <v>226</v>
      </c>
      <c r="AU202" s="18" t="s">
        <v>85</v>
      </c>
    </row>
    <row r="203" spans="2:65" s="1" customFormat="1" ht="11.25">
      <c r="B203" s="33"/>
      <c r="D203" s="150" t="s">
        <v>228</v>
      </c>
      <c r="F203" s="151" t="s">
        <v>1333</v>
      </c>
      <c r="I203" s="148"/>
      <c r="L203" s="33"/>
      <c r="M203" s="149"/>
      <c r="T203" s="54"/>
      <c r="AT203" s="18" t="s">
        <v>228</v>
      </c>
      <c r="AU203" s="18" t="s">
        <v>85</v>
      </c>
    </row>
    <row r="204" spans="2:65" s="13" customFormat="1" ht="11.25">
      <c r="B204" s="158"/>
      <c r="D204" s="146" t="s">
        <v>230</v>
      </c>
      <c r="E204" s="159" t="s">
        <v>19</v>
      </c>
      <c r="F204" s="160" t="s">
        <v>1334</v>
      </c>
      <c r="H204" s="161">
        <v>3264</v>
      </c>
      <c r="I204" s="162"/>
      <c r="L204" s="158"/>
      <c r="M204" s="163"/>
      <c r="T204" s="164"/>
      <c r="AT204" s="159" t="s">
        <v>230</v>
      </c>
      <c r="AU204" s="159" t="s">
        <v>85</v>
      </c>
      <c r="AV204" s="13" t="s">
        <v>85</v>
      </c>
      <c r="AW204" s="13" t="s">
        <v>36</v>
      </c>
      <c r="AX204" s="13" t="s">
        <v>83</v>
      </c>
      <c r="AY204" s="159" t="s">
        <v>218</v>
      </c>
    </row>
    <row r="205" spans="2:65" s="1" customFormat="1" ht="11.25">
      <c r="B205" s="33"/>
      <c r="D205" s="146" t="s">
        <v>247</v>
      </c>
      <c r="F205" s="172" t="s">
        <v>1335</v>
      </c>
      <c r="L205" s="33"/>
      <c r="M205" s="149"/>
      <c r="T205" s="54"/>
      <c r="AU205" s="18" t="s">
        <v>85</v>
      </c>
    </row>
    <row r="206" spans="2:65" s="1" customFormat="1" ht="11.25">
      <c r="B206" s="33"/>
      <c r="D206" s="146" t="s">
        <v>247</v>
      </c>
      <c r="F206" s="173" t="s">
        <v>1134</v>
      </c>
      <c r="H206" s="174">
        <v>0</v>
      </c>
      <c r="L206" s="33"/>
      <c r="M206" s="149"/>
      <c r="T206" s="54"/>
      <c r="AU206" s="18" t="s">
        <v>85</v>
      </c>
    </row>
    <row r="207" spans="2:65" s="1" customFormat="1" ht="11.25">
      <c r="B207" s="33"/>
      <c r="D207" s="146" t="s">
        <v>247</v>
      </c>
      <c r="F207" s="173" t="s">
        <v>2380</v>
      </c>
      <c r="H207" s="174">
        <v>90.4</v>
      </c>
      <c r="L207" s="33"/>
      <c r="M207" s="149"/>
      <c r="T207" s="54"/>
      <c r="AU207" s="18" t="s">
        <v>85</v>
      </c>
    </row>
    <row r="208" spans="2:65" s="1" customFormat="1" ht="11.25">
      <c r="B208" s="33"/>
      <c r="D208" s="146" t="s">
        <v>247</v>
      </c>
      <c r="F208" s="173" t="s">
        <v>2381</v>
      </c>
      <c r="H208" s="174">
        <v>18.399999999999999</v>
      </c>
      <c r="L208" s="33"/>
      <c r="M208" s="149"/>
      <c r="T208" s="54"/>
      <c r="AU208" s="18" t="s">
        <v>85</v>
      </c>
    </row>
    <row r="209" spans="2:65" s="1" customFormat="1" ht="11.25">
      <c r="B209" s="33"/>
      <c r="D209" s="146" t="s">
        <v>247</v>
      </c>
      <c r="F209" s="173" t="s">
        <v>235</v>
      </c>
      <c r="H209" s="174">
        <v>108.8</v>
      </c>
      <c r="L209" s="33"/>
      <c r="M209" s="149"/>
      <c r="T209" s="54"/>
      <c r="AU209" s="18" t="s">
        <v>85</v>
      </c>
    </row>
    <row r="210" spans="2:65" s="1" customFormat="1" ht="24.2" customHeight="1">
      <c r="B210" s="33"/>
      <c r="C210" s="133" t="s">
        <v>301</v>
      </c>
      <c r="D210" s="133" t="s">
        <v>220</v>
      </c>
      <c r="E210" s="134" t="s">
        <v>1336</v>
      </c>
      <c r="F210" s="135" t="s">
        <v>1337</v>
      </c>
      <c r="G210" s="136" t="s">
        <v>151</v>
      </c>
      <c r="H210" s="137">
        <v>108.8</v>
      </c>
      <c r="I210" s="138"/>
      <c r="J210" s="139">
        <f>ROUND(I210*H210,2)</f>
        <v>0</v>
      </c>
      <c r="K210" s="135" t="s">
        <v>223</v>
      </c>
      <c r="L210" s="33"/>
      <c r="M210" s="140" t="s">
        <v>19</v>
      </c>
      <c r="N210" s="141" t="s">
        <v>46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224</v>
      </c>
      <c r="AT210" s="144" t="s">
        <v>220</v>
      </c>
      <c r="AU210" s="144" t="s">
        <v>85</v>
      </c>
      <c r="AY210" s="18" t="s">
        <v>218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8" t="s">
        <v>83</v>
      </c>
      <c r="BK210" s="145">
        <f>ROUND(I210*H210,2)</f>
        <v>0</v>
      </c>
      <c r="BL210" s="18" t="s">
        <v>224</v>
      </c>
      <c r="BM210" s="144" t="s">
        <v>2383</v>
      </c>
    </row>
    <row r="211" spans="2:65" s="1" customFormat="1" ht="19.5">
      <c r="B211" s="33"/>
      <c r="D211" s="146" t="s">
        <v>226</v>
      </c>
      <c r="F211" s="147" t="s">
        <v>1339</v>
      </c>
      <c r="I211" s="148"/>
      <c r="L211" s="33"/>
      <c r="M211" s="149"/>
      <c r="T211" s="54"/>
      <c r="AT211" s="18" t="s">
        <v>226</v>
      </c>
      <c r="AU211" s="18" t="s">
        <v>85</v>
      </c>
    </row>
    <row r="212" spans="2:65" s="1" customFormat="1" ht="11.25">
      <c r="B212" s="33"/>
      <c r="D212" s="150" t="s">
        <v>228</v>
      </c>
      <c r="F212" s="151" t="s">
        <v>1340</v>
      </c>
      <c r="I212" s="148"/>
      <c r="L212" s="33"/>
      <c r="M212" s="149"/>
      <c r="T212" s="54"/>
      <c r="AT212" s="18" t="s">
        <v>228</v>
      </c>
      <c r="AU212" s="18" t="s">
        <v>85</v>
      </c>
    </row>
    <row r="213" spans="2:65" s="13" customFormat="1" ht="11.25">
      <c r="B213" s="158"/>
      <c r="D213" s="146" t="s">
        <v>230</v>
      </c>
      <c r="E213" s="159" t="s">
        <v>19</v>
      </c>
      <c r="F213" s="160" t="s">
        <v>1109</v>
      </c>
      <c r="H213" s="161">
        <v>108.8</v>
      </c>
      <c r="I213" s="162"/>
      <c r="L213" s="158"/>
      <c r="M213" s="163"/>
      <c r="T213" s="164"/>
      <c r="AT213" s="159" t="s">
        <v>230</v>
      </c>
      <c r="AU213" s="159" t="s">
        <v>85</v>
      </c>
      <c r="AV213" s="13" t="s">
        <v>85</v>
      </c>
      <c r="AW213" s="13" t="s">
        <v>36</v>
      </c>
      <c r="AX213" s="13" t="s">
        <v>83</v>
      </c>
      <c r="AY213" s="159" t="s">
        <v>218</v>
      </c>
    </row>
    <row r="214" spans="2:65" s="1" customFormat="1" ht="11.25">
      <c r="B214" s="33"/>
      <c r="D214" s="146" t="s">
        <v>247</v>
      </c>
      <c r="F214" s="172" t="s">
        <v>1335</v>
      </c>
      <c r="L214" s="33"/>
      <c r="M214" s="149"/>
      <c r="T214" s="54"/>
      <c r="AU214" s="18" t="s">
        <v>85</v>
      </c>
    </row>
    <row r="215" spans="2:65" s="1" customFormat="1" ht="11.25">
      <c r="B215" s="33"/>
      <c r="D215" s="146" t="s">
        <v>247</v>
      </c>
      <c r="F215" s="173" t="s">
        <v>1134</v>
      </c>
      <c r="H215" s="174">
        <v>0</v>
      </c>
      <c r="L215" s="33"/>
      <c r="M215" s="149"/>
      <c r="T215" s="54"/>
      <c r="AU215" s="18" t="s">
        <v>85</v>
      </c>
    </row>
    <row r="216" spans="2:65" s="1" customFormat="1" ht="11.25">
      <c r="B216" s="33"/>
      <c r="D216" s="146" t="s">
        <v>247</v>
      </c>
      <c r="F216" s="173" t="s">
        <v>2380</v>
      </c>
      <c r="H216" s="174">
        <v>90.4</v>
      </c>
      <c r="L216" s="33"/>
      <c r="M216" s="149"/>
      <c r="T216" s="54"/>
      <c r="AU216" s="18" t="s">
        <v>85</v>
      </c>
    </row>
    <row r="217" spans="2:65" s="1" customFormat="1" ht="11.25">
      <c r="B217" s="33"/>
      <c r="D217" s="146" t="s">
        <v>247</v>
      </c>
      <c r="F217" s="173" t="s">
        <v>2381</v>
      </c>
      <c r="H217" s="174">
        <v>18.399999999999999</v>
      </c>
      <c r="L217" s="33"/>
      <c r="M217" s="149"/>
      <c r="T217" s="54"/>
      <c r="AU217" s="18" t="s">
        <v>85</v>
      </c>
    </row>
    <row r="218" spans="2:65" s="1" customFormat="1" ht="11.25">
      <c r="B218" s="33"/>
      <c r="D218" s="146" t="s">
        <v>247</v>
      </c>
      <c r="F218" s="173" t="s">
        <v>235</v>
      </c>
      <c r="H218" s="174">
        <v>108.8</v>
      </c>
      <c r="L218" s="33"/>
      <c r="M218" s="149"/>
      <c r="T218" s="54"/>
      <c r="AU218" s="18" t="s">
        <v>85</v>
      </c>
    </row>
    <row r="219" spans="2:65" s="1" customFormat="1" ht="21.75" customHeight="1">
      <c r="B219" s="33"/>
      <c r="C219" s="133" t="s">
        <v>310</v>
      </c>
      <c r="D219" s="133" t="s">
        <v>220</v>
      </c>
      <c r="E219" s="134" t="s">
        <v>1341</v>
      </c>
      <c r="F219" s="135" t="s">
        <v>1342</v>
      </c>
      <c r="G219" s="136" t="s">
        <v>147</v>
      </c>
      <c r="H219" s="137">
        <v>916.79399999999998</v>
      </c>
      <c r="I219" s="138"/>
      <c r="J219" s="139">
        <f>ROUND(I219*H219,2)</f>
        <v>0</v>
      </c>
      <c r="K219" s="135" t="s">
        <v>223</v>
      </c>
      <c r="L219" s="33"/>
      <c r="M219" s="140" t="s">
        <v>19</v>
      </c>
      <c r="N219" s="141" t="s">
        <v>46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224</v>
      </c>
      <c r="AT219" s="144" t="s">
        <v>220</v>
      </c>
      <c r="AU219" s="144" t="s">
        <v>85</v>
      </c>
      <c r="AY219" s="18" t="s">
        <v>218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8" t="s">
        <v>83</v>
      </c>
      <c r="BK219" s="145">
        <f>ROUND(I219*H219,2)</f>
        <v>0</v>
      </c>
      <c r="BL219" s="18" t="s">
        <v>224</v>
      </c>
      <c r="BM219" s="144" t="s">
        <v>2384</v>
      </c>
    </row>
    <row r="220" spans="2:65" s="1" customFormat="1" ht="19.5">
      <c r="B220" s="33"/>
      <c r="D220" s="146" t="s">
        <v>226</v>
      </c>
      <c r="F220" s="147" t="s">
        <v>1344</v>
      </c>
      <c r="I220" s="148"/>
      <c r="L220" s="33"/>
      <c r="M220" s="149"/>
      <c r="T220" s="54"/>
      <c r="AT220" s="18" t="s">
        <v>226</v>
      </c>
      <c r="AU220" s="18" t="s">
        <v>85</v>
      </c>
    </row>
    <row r="221" spans="2:65" s="1" customFormat="1" ht="11.25">
      <c r="B221" s="33"/>
      <c r="D221" s="150" t="s">
        <v>228</v>
      </c>
      <c r="F221" s="151" t="s">
        <v>2385</v>
      </c>
      <c r="I221" s="148"/>
      <c r="L221" s="33"/>
      <c r="M221" s="149"/>
      <c r="T221" s="54"/>
      <c r="AT221" s="18" t="s">
        <v>228</v>
      </c>
      <c r="AU221" s="18" t="s">
        <v>85</v>
      </c>
    </row>
    <row r="222" spans="2:65" s="12" customFormat="1" ht="11.25">
      <c r="B222" s="152"/>
      <c r="D222" s="146" t="s">
        <v>230</v>
      </c>
      <c r="E222" s="153" t="s">
        <v>19</v>
      </c>
      <c r="F222" s="154" t="s">
        <v>1134</v>
      </c>
      <c r="H222" s="153" t="s">
        <v>19</v>
      </c>
      <c r="I222" s="155"/>
      <c r="L222" s="152"/>
      <c r="M222" s="156"/>
      <c r="T222" s="157"/>
      <c r="AT222" s="153" t="s">
        <v>230</v>
      </c>
      <c r="AU222" s="153" t="s">
        <v>85</v>
      </c>
      <c r="AV222" s="12" t="s">
        <v>83</v>
      </c>
      <c r="AW222" s="12" t="s">
        <v>36</v>
      </c>
      <c r="AX222" s="12" t="s">
        <v>75</v>
      </c>
      <c r="AY222" s="153" t="s">
        <v>218</v>
      </c>
    </row>
    <row r="223" spans="2:65" s="13" customFormat="1" ht="11.25">
      <c r="B223" s="158"/>
      <c r="D223" s="146" t="s">
        <v>230</v>
      </c>
      <c r="E223" s="159" t="s">
        <v>19</v>
      </c>
      <c r="F223" s="160" t="s">
        <v>2386</v>
      </c>
      <c r="H223" s="161">
        <v>514.65</v>
      </c>
      <c r="I223" s="162"/>
      <c r="L223" s="158"/>
      <c r="M223" s="163"/>
      <c r="T223" s="164"/>
      <c r="AT223" s="159" t="s">
        <v>230</v>
      </c>
      <c r="AU223" s="159" t="s">
        <v>85</v>
      </c>
      <c r="AV223" s="13" t="s">
        <v>85</v>
      </c>
      <c r="AW223" s="13" t="s">
        <v>36</v>
      </c>
      <c r="AX223" s="13" t="s">
        <v>75</v>
      </c>
      <c r="AY223" s="159" t="s">
        <v>218</v>
      </c>
    </row>
    <row r="224" spans="2:65" s="13" customFormat="1" ht="11.25">
      <c r="B224" s="158"/>
      <c r="D224" s="146" t="s">
        <v>230</v>
      </c>
      <c r="E224" s="159" t="s">
        <v>19</v>
      </c>
      <c r="F224" s="160" t="s">
        <v>2387</v>
      </c>
      <c r="H224" s="161">
        <v>150.14400000000001</v>
      </c>
      <c r="I224" s="162"/>
      <c r="L224" s="158"/>
      <c r="M224" s="163"/>
      <c r="T224" s="164"/>
      <c r="AT224" s="159" t="s">
        <v>230</v>
      </c>
      <c r="AU224" s="159" t="s">
        <v>85</v>
      </c>
      <c r="AV224" s="13" t="s">
        <v>85</v>
      </c>
      <c r="AW224" s="13" t="s">
        <v>36</v>
      </c>
      <c r="AX224" s="13" t="s">
        <v>75</v>
      </c>
      <c r="AY224" s="159" t="s">
        <v>218</v>
      </c>
    </row>
    <row r="225" spans="2:65" s="13" customFormat="1" ht="11.25">
      <c r="B225" s="158"/>
      <c r="D225" s="146" t="s">
        <v>230</v>
      </c>
      <c r="E225" s="159" t="s">
        <v>19</v>
      </c>
      <c r="F225" s="160" t="s">
        <v>2388</v>
      </c>
      <c r="H225" s="161">
        <v>252</v>
      </c>
      <c r="I225" s="162"/>
      <c r="L225" s="158"/>
      <c r="M225" s="163"/>
      <c r="T225" s="164"/>
      <c r="AT225" s="159" t="s">
        <v>230</v>
      </c>
      <c r="AU225" s="159" t="s">
        <v>85</v>
      </c>
      <c r="AV225" s="13" t="s">
        <v>85</v>
      </c>
      <c r="AW225" s="13" t="s">
        <v>36</v>
      </c>
      <c r="AX225" s="13" t="s">
        <v>75</v>
      </c>
      <c r="AY225" s="159" t="s">
        <v>218</v>
      </c>
    </row>
    <row r="226" spans="2:65" s="14" customFormat="1" ht="11.25">
      <c r="B226" s="165"/>
      <c r="D226" s="146" t="s">
        <v>230</v>
      </c>
      <c r="E226" s="166" t="s">
        <v>1112</v>
      </c>
      <c r="F226" s="167" t="s">
        <v>235</v>
      </c>
      <c r="H226" s="168">
        <v>916.79399999999998</v>
      </c>
      <c r="I226" s="169"/>
      <c r="L226" s="165"/>
      <c r="M226" s="170"/>
      <c r="T226" s="171"/>
      <c r="AT226" s="166" t="s">
        <v>230</v>
      </c>
      <c r="AU226" s="166" t="s">
        <v>85</v>
      </c>
      <c r="AV226" s="14" t="s">
        <v>224</v>
      </c>
      <c r="AW226" s="14" t="s">
        <v>36</v>
      </c>
      <c r="AX226" s="14" t="s">
        <v>83</v>
      </c>
      <c r="AY226" s="166" t="s">
        <v>218</v>
      </c>
    </row>
    <row r="227" spans="2:65" s="1" customFormat="1" ht="21.75" customHeight="1">
      <c r="B227" s="33"/>
      <c r="C227" s="133" t="s">
        <v>326</v>
      </c>
      <c r="D227" s="133" t="s">
        <v>220</v>
      </c>
      <c r="E227" s="134" t="s">
        <v>1346</v>
      </c>
      <c r="F227" s="135" t="s">
        <v>1347</v>
      </c>
      <c r="G227" s="136" t="s">
        <v>147</v>
      </c>
      <c r="H227" s="137">
        <v>55007.64</v>
      </c>
      <c r="I227" s="138"/>
      <c r="J227" s="139">
        <f>ROUND(I227*H227,2)</f>
        <v>0</v>
      </c>
      <c r="K227" s="135" t="s">
        <v>223</v>
      </c>
      <c r="L227" s="33"/>
      <c r="M227" s="140" t="s">
        <v>19</v>
      </c>
      <c r="N227" s="141" t="s">
        <v>46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224</v>
      </c>
      <c r="AT227" s="144" t="s">
        <v>220</v>
      </c>
      <c r="AU227" s="144" t="s">
        <v>85</v>
      </c>
      <c r="AY227" s="18" t="s">
        <v>218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8" t="s">
        <v>83</v>
      </c>
      <c r="BK227" s="145">
        <f>ROUND(I227*H227,2)</f>
        <v>0</v>
      </c>
      <c r="BL227" s="18" t="s">
        <v>224</v>
      </c>
      <c r="BM227" s="144" t="s">
        <v>2389</v>
      </c>
    </row>
    <row r="228" spans="2:65" s="1" customFormat="1" ht="19.5">
      <c r="B228" s="33"/>
      <c r="D228" s="146" t="s">
        <v>226</v>
      </c>
      <c r="F228" s="147" t="s">
        <v>1349</v>
      </c>
      <c r="I228" s="148"/>
      <c r="L228" s="33"/>
      <c r="M228" s="149"/>
      <c r="T228" s="54"/>
      <c r="AT228" s="18" t="s">
        <v>226</v>
      </c>
      <c r="AU228" s="18" t="s">
        <v>85</v>
      </c>
    </row>
    <row r="229" spans="2:65" s="1" customFormat="1" ht="11.25">
      <c r="B229" s="33"/>
      <c r="D229" s="150" t="s">
        <v>228</v>
      </c>
      <c r="F229" s="151" t="s">
        <v>2390</v>
      </c>
      <c r="I229" s="148"/>
      <c r="L229" s="33"/>
      <c r="M229" s="149"/>
      <c r="T229" s="54"/>
      <c r="AT229" s="18" t="s">
        <v>228</v>
      </c>
      <c r="AU229" s="18" t="s">
        <v>85</v>
      </c>
    </row>
    <row r="230" spans="2:65" s="13" customFormat="1" ht="11.25">
      <c r="B230" s="158"/>
      <c r="D230" s="146" t="s">
        <v>230</v>
      </c>
      <c r="E230" s="159" t="s">
        <v>19</v>
      </c>
      <c r="F230" s="160" t="s">
        <v>2391</v>
      </c>
      <c r="H230" s="161">
        <v>55007.64</v>
      </c>
      <c r="I230" s="162"/>
      <c r="L230" s="158"/>
      <c r="M230" s="163"/>
      <c r="T230" s="164"/>
      <c r="AT230" s="159" t="s">
        <v>230</v>
      </c>
      <c r="AU230" s="159" t="s">
        <v>85</v>
      </c>
      <c r="AV230" s="13" t="s">
        <v>85</v>
      </c>
      <c r="AW230" s="13" t="s">
        <v>36</v>
      </c>
      <c r="AX230" s="13" t="s">
        <v>83</v>
      </c>
      <c r="AY230" s="159" t="s">
        <v>218</v>
      </c>
    </row>
    <row r="231" spans="2:65" s="1" customFormat="1" ht="11.25">
      <c r="B231" s="33"/>
      <c r="D231" s="146" t="s">
        <v>247</v>
      </c>
      <c r="F231" s="172" t="s">
        <v>1351</v>
      </c>
      <c r="L231" s="33"/>
      <c r="M231" s="149"/>
      <c r="T231" s="54"/>
      <c r="AU231" s="18" t="s">
        <v>85</v>
      </c>
    </row>
    <row r="232" spans="2:65" s="1" customFormat="1" ht="11.25">
      <c r="B232" s="33"/>
      <c r="D232" s="146" t="s">
        <v>247</v>
      </c>
      <c r="F232" s="173" t="s">
        <v>1134</v>
      </c>
      <c r="H232" s="174">
        <v>0</v>
      </c>
      <c r="L232" s="33"/>
      <c r="M232" s="149"/>
      <c r="T232" s="54"/>
      <c r="AU232" s="18" t="s">
        <v>85</v>
      </c>
    </row>
    <row r="233" spans="2:65" s="1" customFormat="1" ht="11.25">
      <c r="B233" s="33"/>
      <c r="D233" s="146" t="s">
        <v>247</v>
      </c>
      <c r="F233" s="173" t="s">
        <v>2386</v>
      </c>
      <c r="H233" s="174">
        <v>514.65</v>
      </c>
      <c r="L233" s="33"/>
      <c r="M233" s="149"/>
      <c r="T233" s="54"/>
      <c r="AU233" s="18" t="s">
        <v>85</v>
      </c>
    </row>
    <row r="234" spans="2:65" s="1" customFormat="1" ht="11.25">
      <c r="B234" s="33"/>
      <c r="D234" s="146" t="s">
        <v>247</v>
      </c>
      <c r="F234" s="173" t="s">
        <v>2387</v>
      </c>
      <c r="H234" s="174">
        <v>150.14400000000001</v>
      </c>
      <c r="L234" s="33"/>
      <c r="M234" s="149"/>
      <c r="T234" s="54"/>
      <c r="AU234" s="18" t="s">
        <v>85</v>
      </c>
    </row>
    <row r="235" spans="2:65" s="1" customFormat="1" ht="11.25">
      <c r="B235" s="33"/>
      <c r="D235" s="146" t="s">
        <v>247</v>
      </c>
      <c r="F235" s="173" t="s">
        <v>2388</v>
      </c>
      <c r="H235" s="174">
        <v>252</v>
      </c>
      <c r="L235" s="33"/>
      <c r="M235" s="149"/>
      <c r="T235" s="54"/>
      <c r="AU235" s="18" t="s">
        <v>85</v>
      </c>
    </row>
    <row r="236" spans="2:65" s="1" customFormat="1" ht="11.25">
      <c r="B236" s="33"/>
      <c r="D236" s="146" t="s">
        <v>247</v>
      </c>
      <c r="F236" s="173" t="s">
        <v>235</v>
      </c>
      <c r="H236" s="174">
        <v>916.79399999999998</v>
      </c>
      <c r="L236" s="33"/>
      <c r="M236" s="149"/>
      <c r="T236" s="54"/>
      <c r="AU236" s="18" t="s">
        <v>85</v>
      </c>
    </row>
    <row r="237" spans="2:65" s="1" customFormat="1" ht="21.75" customHeight="1">
      <c r="B237" s="33"/>
      <c r="C237" s="133" t="s">
        <v>339</v>
      </c>
      <c r="D237" s="133" t="s">
        <v>220</v>
      </c>
      <c r="E237" s="134" t="s">
        <v>1352</v>
      </c>
      <c r="F237" s="135" t="s">
        <v>1353</v>
      </c>
      <c r="G237" s="136" t="s">
        <v>147</v>
      </c>
      <c r="H237" s="137">
        <v>916.79399999999998</v>
      </c>
      <c r="I237" s="138"/>
      <c r="J237" s="139">
        <f>ROUND(I237*H237,2)</f>
        <v>0</v>
      </c>
      <c r="K237" s="135" t="s">
        <v>223</v>
      </c>
      <c r="L237" s="33"/>
      <c r="M237" s="140" t="s">
        <v>19</v>
      </c>
      <c r="N237" s="141" t="s">
        <v>46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224</v>
      </c>
      <c r="AT237" s="144" t="s">
        <v>220</v>
      </c>
      <c r="AU237" s="144" t="s">
        <v>85</v>
      </c>
      <c r="AY237" s="18" t="s">
        <v>218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8" t="s">
        <v>83</v>
      </c>
      <c r="BK237" s="145">
        <f>ROUND(I237*H237,2)</f>
        <v>0</v>
      </c>
      <c r="BL237" s="18" t="s">
        <v>224</v>
      </c>
      <c r="BM237" s="144" t="s">
        <v>2392</v>
      </c>
    </row>
    <row r="238" spans="2:65" s="1" customFormat="1" ht="19.5">
      <c r="B238" s="33"/>
      <c r="D238" s="146" t="s">
        <v>226</v>
      </c>
      <c r="F238" s="147" t="s">
        <v>1355</v>
      </c>
      <c r="I238" s="148"/>
      <c r="L238" s="33"/>
      <c r="M238" s="149"/>
      <c r="T238" s="54"/>
      <c r="AT238" s="18" t="s">
        <v>226</v>
      </c>
      <c r="AU238" s="18" t="s">
        <v>85</v>
      </c>
    </row>
    <row r="239" spans="2:65" s="1" customFormat="1" ht="11.25">
      <c r="B239" s="33"/>
      <c r="D239" s="150" t="s">
        <v>228</v>
      </c>
      <c r="F239" s="151" t="s">
        <v>1356</v>
      </c>
      <c r="I239" s="148"/>
      <c r="L239" s="33"/>
      <c r="M239" s="149"/>
      <c r="T239" s="54"/>
      <c r="AT239" s="18" t="s">
        <v>228</v>
      </c>
      <c r="AU239" s="18" t="s">
        <v>85</v>
      </c>
    </row>
    <row r="240" spans="2:65" s="13" customFormat="1" ht="11.25">
      <c r="B240" s="158"/>
      <c r="D240" s="146" t="s">
        <v>230</v>
      </c>
      <c r="E240" s="159" t="s">
        <v>19</v>
      </c>
      <c r="F240" s="160" t="s">
        <v>1112</v>
      </c>
      <c r="H240" s="161">
        <v>916.79399999999998</v>
      </c>
      <c r="I240" s="162"/>
      <c r="L240" s="158"/>
      <c r="M240" s="163"/>
      <c r="T240" s="164"/>
      <c r="AT240" s="159" t="s">
        <v>230</v>
      </c>
      <c r="AU240" s="159" t="s">
        <v>85</v>
      </c>
      <c r="AV240" s="13" t="s">
        <v>85</v>
      </c>
      <c r="AW240" s="13" t="s">
        <v>36</v>
      </c>
      <c r="AX240" s="13" t="s">
        <v>83</v>
      </c>
      <c r="AY240" s="159" t="s">
        <v>218</v>
      </c>
    </row>
    <row r="241" spans="2:65" s="1" customFormat="1" ht="11.25">
      <c r="B241" s="33"/>
      <c r="D241" s="146" t="s">
        <v>247</v>
      </c>
      <c r="F241" s="172" t="s">
        <v>1351</v>
      </c>
      <c r="L241" s="33"/>
      <c r="M241" s="149"/>
      <c r="T241" s="54"/>
      <c r="AU241" s="18" t="s">
        <v>85</v>
      </c>
    </row>
    <row r="242" spans="2:65" s="1" customFormat="1" ht="11.25">
      <c r="B242" s="33"/>
      <c r="D242" s="146" t="s">
        <v>247</v>
      </c>
      <c r="F242" s="173" t="s">
        <v>1134</v>
      </c>
      <c r="H242" s="174">
        <v>0</v>
      </c>
      <c r="L242" s="33"/>
      <c r="M242" s="149"/>
      <c r="T242" s="54"/>
      <c r="AU242" s="18" t="s">
        <v>85</v>
      </c>
    </row>
    <row r="243" spans="2:65" s="1" customFormat="1" ht="11.25">
      <c r="B243" s="33"/>
      <c r="D243" s="146" t="s">
        <v>247</v>
      </c>
      <c r="F243" s="173" t="s">
        <v>2386</v>
      </c>
      <c r="H243" s="174">
        <v>514.65</v>
      </c>
      <c r="L243" s="33"/>
      <c r="M243" s="149"/>
      <c r="T243" s="54"/>
      <c r="AU243" s="18" t="s">
        <v>85</v>
      </c>
    </row>
    <row r="244" spans="2:65" s="1" customFormat="1" ht="11.25">
      <c r="B244" s="33"/>
      <c r="D244" s="146" t="s">
        <v>247</v>
      </c>
      <c r="F244" s="173" t="s">
        <v>2387</v>
      </c>
      <c r="H244" s="174">
        <v>150.14400000000001</v>
      </c>
      <c r="L244" s="33"/>
      <c r="M244" s="149"/>
      <c r="T244" s="54"/>
      <c r="AU244" s="18" t="s">
        <v>85</v>
      </c>
    </row>
    <row r="245" spans="2:65" s="1" customFormat="1" ht="11.25">
      <c r="B245" s="33"/>
      <c r="D245" s="146" t="s">
        <v>247</v>
      </c>
      <c r="F245" s="173" t="s">
        <v>2388</v>
      </c>
      <c r="H245" s="174">
        <v>252</v>
      </c>
      <c r="L245" s="33"/>
      <c r="M245" s="149"/>
      <c r="T245" s="54"/>
      <c r="AU245" s="18" t="s">
        <v>85</v>
      </c>
    </row>
    <row r="246" spans="2:65" s="1" customFormat="1" ht="11.25">
      <c r="B246" s="33"/>
      <c r="D246" s="146" t="s">
        <v>247</v>
      </c>
      <c r="F246" s="173" t="s">
        <v>235</v>
      </c>
      <c r="H246" s="174">
        <v>916.79399999999998</v>
      </c>
      <c r="L246" s="33"/>
      <c r="M246" s="149"/>
      <c r="T246" s="54"/>
      <c r="AU246" s="18" t="s">
        <v>85</v>
      </c>
    </row>
    <row r="247" spans="2:65" s="1" customFormat="1" ht="16.5" customHeight="1">
      <c r="B247" s="33"/>
      <c r="C247" s="133" t="s">
        <v>347</v>
      </c>
      <c r="D247" s="133" t="s">
        <v>220</v>
      </c>
      <c r="E247" s="134" t="s">
        <v>2393</v>
      </c>
      <c r="F247" s="135" t="s">
        <v>2394</v>
      </c>
      <c r="G247" s="136" t="s">
        <v>151</v>
      </c>
      <c r="H247" s="137">
        <v>368.36</v>
      </c>
      <c r="I247" s="138"/>
      <c r="J247" s="139">
        <f>ROUND(I247*H247,2)</f>
        <v>0</v>
      </c>
      <c r="K247" s="135" t="s">
        <v>223</v>
      </c>
      <c r="L247" s="33"/>
      <c r="M247" s="140" t="s">
        <v>19</v>
      </c>
      <c r="N247" s="141" t="s">
        <v>46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224</v>
      </c>
      <c r="AT247" s="144" t="s">
        <v>220</v>
      </c>
      <c r="AU247" s="144" t="s">
        <v>85</v>
      </c>
      <c r="AY247" s="18" t="s">
        <v>218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8" t="s">
        <v>83</v>
      </c>
      <c r="BK247" s="145">
        <f>ROUND(I247*H247,2)</f>
        <v>0</v>
      </c>
      <c r="BL247" s="18" t="s">
        <v>224</v>
      </c>
      <c r="BM247" s="144" t="s">
        <v>2395</v>
      </c>
    </row>
    <row r="248" spans="2:65" s="1" customFormat="1" ht="19.5">
      <c r="B248" s="33"/>
      <c r="D248" s="146" t="s">
        <v>226</v>
      </c>
      <c r="F248" s="147" t="s">
        <v>2396</v>
      </c>
      <c r="I248" s="148"/>
      <c r="L248" s="33"/>
      <c r="M248" s="149"/>
      <c r="T248" s="54"/>
      <c r="AT248" s="18" t="s">
        <v>226</v>
      </c>
      <c r="AU248" s="18" t="s">
        <v>85</v>
      </c>
    </row>
    <row r="249" spans="2:65" s="1" customFormat="1" ht="11.25">
      <c r="B249" s="33"/>
      <c r="D249" s="150" t="s">
        <v>228</v>
      </c>
      <c r="F249" s="151" t="s">
        <v>2397</v>
      </c>
      <c r="I249" s="148"/>
      <c r="L249" s="33"/>
      <c r="M249" s="149"/>
      <c r="T249" s="54"/>
      <c r="AT249" s="18" t="s">
        <v>228</v>
      </c>
      <c r="AU249" s="18" t="s">
        <v>85</v>
      </c>
    </row>
    <row r="250" spans="2:65" s="13" customFormat="1" ht="11.25">
      <c r="B250" s="158"/>
      <c r="D250" s="146" t="s">
        <v>230</v>
      </c>
      <c r="E250" s="159" t="s">
        <v>19</v>
      </c>
      <c r="F250" s="160" t="s">
        <v>2398</v>
      </c>
      <c r="H250" s="161">
        <v>126</v>
      </c>
      <c r="I250" s="162"/>
      <c r="L250" s="158"/>
      <c r="M250" s="163"/>
      <c r="T250" s="164"/>
      <c r="AT250" s="159" t="s">
        <v>230</v>
      </c>
      <c r="AU250" s="159" t="s">
        <v>85</v>
      </c>
      <c r="AV250" s="13" t="s">
        <v>85</v>
      </c>
      <c r="AW250" s="13" t="s">
        <v>36</v>
      </c>
      <c r="AX250" s="13" t="s">
        <v>75</v>
      </c>
      <c r="AY250" s="159" t="s">
        <v>218</v>
      </c>
    </row>
    <row r="251" spans="2:65" s="13" customFormat="1" ht="11.25">
      <c r="B251" s="158"/>
      <c r="D251" s="146" t="s">
        <v>230</v>
      </c>
      <c r="E251" s="159" t="s">
        <v>19</v>
      </c>
      <c r="F251" s="160" t="s">
        <v>2399</v>
      </c>
      <c r="H251" s="161">
        <v>164.16</v>
      </c>
      <c r="I251" s="162"/>
      <c r="L251" s="158"/>
      <c r="M251" s="163"/>
      <c r="T251" s="164"/>
      <c r="AT251" s="159" t="s">
        <v>230</v>
      </c>
      <c r="AU251" s="159" t="s">
        <v>85</v>
      </c>
      <c r="AV251" s="13" t="s">
        <v>85</v>
      </c>
      <c r="AW251" s="13" t="s">
        <v>36</v>
      </c>
      <c r="AX251" s="13" t="s">
        <v>75</v>
      </c>
      <c r="AY251" s="159" t="s">
        <v>218</v>
      </c>
    </row>
    <row r="252" spans="2:65" s="13" customFormat="1" ht="11.25">
      <c r="B252" s="158"/>
      <c r="D252" s="146" t="s">
        <v>230</v>
      </c>
      <c r="E252" s="159" t="s">
        <v>19</v>
      </c>
      <c r="F252" s="160" t="s">
        <v>2400</v>
      </c>
      <c r="H252" s="161">
        <v>78.2</v>
      </c>
      <c r="I252" s="162"/>
      <c r="L252" s="158"/>
      <c r="M252" s="163"/>
      <c r="T252" s="164"/>
      <c r="AT252" s="159" t="s">
        <v>230</v>
      </c>
      <c r="AU252" s="159" t="s">
        <v>85</v>
      </c>
      <c r="AV252" s="13" t="s">
        <v>85</v>
      </c>
      <c r="AW252" s="13" t="s">
        <v>36</v>
      </c>
      <c r="AX252" s="13" t="s">
        <v>75</v>
      </c>
      <c r="AY252" s="159" t="s">
        <v>218</v>
      </c>
    </row>
    <row r="253" spans="2:65" s="14" customFormat="1" ht="11.25">
      <c r="B253" s="165"/>
      <c r="D253" s="146" t="s">
        <v>230</v>
      </c>
      <c r="E253" s="166" t="s">
        <v>2338</v>
      </c>
      <c r="F253" s="167" t="s">
        <v>235</v>
      </c>
      <c r="H253" s="168">
        <v>368.36</v>
      </c>
      <c r="I253" s="169"/>
      <c r="L253" s="165"/>
      <c r="M253" s="170"/>
      <c r="T253" s="171"/>
      <c r="AT253" s="166" t="s">
        <v>230</v>
      </c>
      <c r="AU253" s="166" t="s">
        <v>85</v>
      </c>
      <c r="AV253" s="14" t="s">
        <v>224</v>
      </c>
      <c r="AW253" s="14" t="s">
        <v>36</v>
      </c>
      <c r="AX253" s="14" t="s">
        <v>83</v>
      </c>
      <c r="AY253" s="166" t="s">
        <v>218</v>
      </c>
    </row>
    <row r="254" spans="2:65" s="1" customFormat="1" ht="16.5" customHeight="1">
      <c r="B254" s="33"/>
      <c r="C254" s="133" t="s">
        <v>354</v>
      </c>
      <c r="D254" s="133" t="s">
        <v>220</v>
      </c>
      <c r="E254" s="134" t="s">
        <v>2401</v>
      </c>
      <c r="F254" s="135" t="s">
        <v>2402</v>
      </c>
      <c r="G254" s="136" t="s">
        <v>151</v>
      </c>
      <c r="H254" s="137">
        <v>22101.599999999999</v>
      </c>
      <c r="I254" s="138"/>
      <c r="J254" s="139">
        <f>ROUND(I254*H254,2)</f>
        <v>0</v>
      </c>
      <c r="K254" s="135" t="s">
        <v>223</v>
      </c>
      <c r="L254" s="33"/>
      <c r="M254" s="140" t="s">
        <v>19</v>
      </c>
      <c r="N254" s="141" t="s">
        <v>46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224</v>
      </c>
      <c r="AT254" s="144" t="s">
        <v>220</v>
      </c>
      <c r="AU254" s="144" t="s">
        <v>85</v>
      </c>
      <c r="AY254" s="18" t="s">
        <v>218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8" t="s">
        <v>83</v>
      </c>
      <c r="BK254" s="145">
        <f>ROUND(I254*H254,2)</f>
        <v>0</v>
      </c>
      <c r="BL254" s="18" t="s">
        <v>224</v>
      </c>
      <c r="BM254" s="144" t="s">
        <v>2403</v>
      </c>
    </row>
    <row r="255" spans="2:65" s="1" customFormat="1" ht="11.25">
      <c r="B255" s="33"/>
      <c r="D255" s="146" t="s">
        <v>226</v>
      </c>
      <c r="F255" s="147" t="s">
        <v>2404</v>
      </c>
      <c r="I255" s="148"/>
      <c r="L255" s="33"/>
      <c r="M255" s="149"/>
      <c r="T255" s="54"/>
      <c r="AT255" s="18" t="s">
        <v>226</v>
      </c>
      <c r="AU255" s="18" t="s">
        <v>85</v>
      </c>
    </row>
    <row r="256" spans="2:65" s="1" customFormat="1" ht="11.25">
      <c r="B256" s="33"/>
      <c r="D256" s="150" t="s">
        <v>228</v>
      </c>
      <c r="F256" s="151" t="s">
        <v>2405</v>
      </c>
      <c r="I256" s="148"/>
      <c r="L256" s="33"/>
      <c r="M256" s="149"/>
      <c r="T256" s="54"/>
      <c r="AT256" s="18" t="s">
        <v>228</v>
      </c>
      <c r="AU256" s="18" t="s">
        <v>85</v>
      </c>
    </row>
    <row r="257" spans="2:65" s="13" customFormat="1" ht="11.25">
      <c r="B257" s="158"/>
      <c r="D257" s="146" t="s">
        <v>230</v>
      </c>
      <c r="E257" s="159" t="s">
        <v>19</v>
      </c>
      <c r="F257" s="160" t="s">
        <v>2406</v>
      </c>
      <c r="H257" s="161">
        <v>22101.599999999999</v>
      </c>
      <c r="I257" s="162"/>
      <c r="L257" s="158"/>
      <c r="M257" s="163"/>
      <c r="T257" s="164"/>
      <c r="AT257" s="159" t="s">
        <v>230</v>
      </c>
      <c r="AU257" s="159" t="s">
        <v>85</v>
      </c>
      <c r="AV257" s="13" t="s">
        <v>85</v>
      </c>
      <c r="AW257" s="13" t="s">
        <v>36</v>
      </c>
      <c r="AX257" s="13" t="s">
        <v>83</v>
      </c>
      <c r="AY257" s="159" t="s">
        <v>218</v>
      </c>
    </row>
    <row r="258" spans="2:65" s="1" customFormat="1" ht="11.25">
      <c r="B258" s="33"/>
      <c r="D258" s="146" t="s">
        <v>247</v>
      </c>
      <c r="F258" s="172" t="s">
        <v>2407</v>
      </c>
      <c r="L258" s="33"/>
      <c r="M258" s="149"/>
      <c r="T258" s="54"/>
      <c r="AU258" s="18" t="s">
        <v>85</v>
      </c>
    </row>
    <row r="259" spans="2:65" s="1" customFormat="1" ht="11.25">
      <c r="B259" s="33"/>
      <c r="D259" s="146" t="s">
        <v>247</v>
      </c>
      <c r="F259" s="173" t="s">
        <v>2398</v>
      </c>
      <c r="H259" s="174">
        <v>126</v>
      </c>
      <c r="L259" s="33"/>
      <c r="M259" s="149"/>
      <c r="T259" s="54"/>
      <c r="AU259" s="18" t="s">
        <v>85</v>
      </c>
    </row>
    <row r="260" spans="2:65" s="1" customFormat="1" ht="11.25">
      <c r="B260" s="33"/>
      <c r="D260" s="146" t="s">
        <v>247</v>
      </c>
      <c r="F260" s="173" t="s">
        <v>2399</v>
      </c>
      <c r="H260" s="174">
        <v>164.16</v>
      </c>
      <c r="L260" s="33"/>
      <c r="M260" s="149"/>
      <c r="T260" s="54"/>
      <c r="AU260" s="18" t="s">
        <v>85</v>
      </c>
    </row>
    <row r="261" spans="2:65" s="1" customFormat="1" ht="11.25">
      <c r="B261" s="33"/>
      <c r="D261" s="146" t="s">
        <v>247</v>
      </c>
      <c r="F261" s="173" t="s">
        <v>2400</v>
      </c>
      <c r="H261" s="174">
        <v>78.2</v>
      </c>
      <c r="L261" s="33"/>
      <c r="M261" s="149"/>
      <c r="T261" s="54"/>
      <c r="AU261" s="18" t="s">
        <v>85</v>
      </c>
    </row>
    <row r="262" spans="2:65" s="1" customFormat="1" ht="11.25">
      <c r="B262" s="33"/>
      <c r="D262" s="146" t="s">
        <v>247</v>
      </c>
      <c r="F262" s="173" t="s">
        <v>235</v>
      </c>
      <c r="H262" s="174">
        <v>368.36</v>
      </c>
      <c r="L262" s="33"/>
      <c r="M262" s="149"/>
      <c r="T262" s="54"/>
      <c r="AU262" s="18" t="s">
        <v>85</v>
      </c>
    </row>
    <row r="263" spans="2:65" s="1" customFormat="1" ht="16.5" customHeight="1">
      <c r="B263" s="33"/>
      <c r="C263" s="133" t="s">
        <v>361</v>
      </c>
      <c r="D263" s="133" t="s">
        <v>220</v>
      </c>
      <c r="E263" s="134" t="s">
        <v>2408</v>
      </c>
      <c r="F263" s="135" t="s">
        <v>2409</v>
      </c>
      <c r="G263" s="136" t="s">
        <v>426</v>
      </c>
      <c r="H263" s="137">
        <v>3</v>
      </c>
      <c r="I263" s="138"/>
      <c r="J263" s="139">
        <f>ROUND(I263*H263,2)</f>
        <v>0</v>
      </c>
      <c r="K263" s="135" t="s">
        <v>19</v>
      </c>
      <c r="L263" s="33"/>
      <c r="M263" s="140" t="s">
        <v>19</v>
      </c>
      <c r="N263" s="141" t="s">
        <v>46</v>
      </c>
      <c r="P263" s="142">
        <f>O263*H263</f>
        <v>0</v>
      </c>
      <c r="Q263" s="142">
        <v>0</v>
      </c>
      <c r="R263" s="142">
        <f>Q263*H263</f>
        <v>0</v>
      </c>
      <c r="S263" s="142">
        <v>0</v>
      </c>
      <c r="T263" s="143">
        <f>S263*H263</f>
        <v>0</v>
      </c>
      <c r="AR263" s="144" t="s">
        <v>224</v>
      </c>
      <c r="AT263" s="144" t="s">
        <v>220</v>
      </c>
      <c r="AU263" s="144" t="s">
        <v>85</v>
      </c>
      <c r="AY263" s="18" t="s">
        <v>218</v>
      </c>
      <c r="BE263" s="145">
        <f>IF(N263="základní",J263,0)</f>
        <v>0</v>
      </c>
      <c r="BF263" s="145">
        <f>IF(N263="snížená",J263,0)</f>
        <v>0</v>
      </c>
      <c r="BG263" s="145">
        <f>IF(N263="zákl. přenesená",J263,0)</f>
        <v>0</v>
      </c>
      <c r="BH263" s="145">
        <f>IF(N263="sníž. přenesená",J263,0)</f>
        <v>0</v>
      </c>
      <c r="BI263" s="145">
        <f>IF(N263="nulová",J263,0)</f>
        <v>0</v>
      </c>
      <c r="BJ263" s="18" t="s">
        <v>83</v>
      </c>
      <c r="BK263" s="145">
        <f>ROUND(I263*H263,2)</f>
        <v>0</v>
      </c>
      <c r="BL263" s="18" t="s">
        <v>224</v>
      </c>
      <c r="BM263" s="144" t="s">
        <v>2410</v>
      </c>
    </row>
    <row r="264" spans="2:65" s="1" customFormat="1" ht="11.25">
      <c r="B264" s="33"/>
      <c r="D264" s="146" t="s">
        <v>226</v>
      </c>
      <c r="F264" s="147" t="s">
        <v>2411</v>
      </c>
      <c r="I264" s="148"/>
      <c r="L264" s="33"/>
      <c r="M264" s="149"/>
      <c r="T264" s="54"/>
      <c r="AT264" s="18" t="s">
        <v>226</v>
      </c>
      <c r="AU264" s="18" t="s">
        <v>85</v>
      </c>
    </row>
    <row r="265" spans="2:65" s="1" customFormat="1" ht="16.5" customHeight="1">
      <c r="B265" s="33"/>
      <c r="C265" s="133" t="s">
        <v>8</v>
      </c>
      <c r="D265" s="133" t="s">
        <v>220</v>
      </c>
      <c r="E265" s="134" t="s">
        <v>2412</v>
      </c>
      <c r="F265" s="135" t="s">
        <v>2413</v>
      </c>
      <c r="G265" s="136" t="s">
        <v>426</v>
      </c>
      <c r="H265" s="137">
        <v>1</v>
      </c>
      <c r="I265" s="138"/>
      <c r="J265" s="139">
        <f>ROUND(I265*H265,2)</f>
        <v>0</v>
      </c>
      <c r="K265" s="135" t="s">
        <v>19</v>
      </c>
      <c r="L265" s="33"/>
      <c r="M265" s="140" t="s">
        <v>19</v>
      </c>
      <c r="N265" s="141" t="s">
        <v>46</v>
      </c>
      <c r="P265" s="142">
        <f>O265*H265</f>
        <v>0</v>
      </c>
      <c r="Q265" s="142">
        <v>0</v>
      </c>
      <c r="R265" s="142">
        <f>Q265*H265</f>
        <v>0</v>
      </c>
      <c r="S265" s="142">
        <v>0</v>
      </c>
      <c r="T265" s="143">
        <f>S265*H265</f>
        <v>0</v>
      </c>
      <c r="AR265" s="144" t="s">
        <v>224</v>
      </c>
      <c r="AT265" s="144" t="s">
        <v>220</v>
      </c>
      <c r="AU265" s="144" t="s">
        <v>85</v>
      </c>
      <c r="AY265" s="18" t="s">
        <v>218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8" t="s">
        <v>83</v>
      </c>
      <c r="BK265" s="145">
        <f>ROUND(I265*H265,2)</f>
        <v>0</v>
      </c>
      <c r="BL265" s="18" t="s">
        <v>224</v>
      </c>
      <c r="BM265" s="144" t="s">
        <v>2414</v>
      </c>
    </row>
    <row r="266" spans="2:65" s="1" customFormat="1" ht="11.25">
      <c r="B266" s="33"/>
      <c r="D266" s="146" t="s">
        <v>226</v>
      </c>
      <c r="F266" s="147" t="s">
        <v>2415</v>
      </c>
      <c r="I266" s="148"/>
      <c r="L266" s="33"/>
      <c r="M266" s="149"/>
      <c r="T266" s="54"/>
      <c r="AT266" s="18" t="s">
        <v>226</v>
      </c>
      <c r="AU266" s="18" t="s">
        <v>85</v>
      </c>
    </row>
    <row r="267" spans="2:65" s="1" customFormat="1" ht="16.5" customHeight="1">
      <c r="B267" s="33"/>
      <c r="C267" s="133" t="s">
        <v>375</v>
      </c>
      <c r="D267" s="133" t="s">
        <v>220</v>
      </c>
      <c r="E267" s="134" t="s">
        <v>2416</v>
      </c>
      <c r="F267" s="135" t="s">
        <v>2417</v>
      </c>
      <c r="G267" s="136" t="s">
        <v>426</v>
      </c>
      <c r="H267" s="137">
        <v>1</v>
      </c>
      <c r="I267" s="138"/>
      <c r="J267" s="139">
        <f>ROUND(I267*H267,2)</f>
        <v>0</v>
      </c>
      <c r="K267" s="135" t="s">
        <v>19</v>
      </c>
      <c r="L267" s="33"/>
      <c r="M267" s="140" t="s">
        <v>19</v>
      </c>
      <c r="N267" s="141" t="s">
        <v>46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224</v>
      </c>
      <c r="AT267" s="144" t="s">
        <v>220</v>
      </c>
      <c r="AU267" s="144" t="s">
        <v>85</v>
      </c>
      <c r="AY267" s="18" t="s">
        <v>218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8" t="s">
        <v>83</v>
      </c>
      <c r="BK267" s="145">
        <f>ROUND(I267*H267,2)</f>
        <v>0</v>
      </c>
      <c r="BL267" s="18" t="s">
        <v>224</v>
      </c>
      <c r="BM267" s="144" t="s">
        <v>2418</v>
      </c>
    </row>
    <row r="268" spans="2:65" s="1" customFormat="1" ht="11.25">
      <c r="B268" s="33"/>
      <c r="D268" s="146" t="s">
        <v>226</v>
      </c>
      <c r="F268" s="147" t="s">
        <v>2417</v>
      </c>
      <c r="I268" s="148"/>
      <c r="L268" s="33"/>
      <c r="M268" s="149"/>
      <c r="T268" s="54"/>
      <c r="AT268" s="18" t="s">
        <v>226</v>
      </c>
      <c r="AU268" s="18" t="s">
        <v>85</v>
      </c>
    </row>
    <row r="269" spans="2:65" s="1" customFormat="1" ht="16.5" customHeight="1">
      <c r="B269" s="33"/>
      <c r="C269" s="133" t="s">
        <v>382</v>
      </c>
      <c r="D269" s="133" t="s">
        <v>220</v>
      </c>
      <c r="E269" s="134" t="s">
        <v>1826</v>
      </c>
      <c r="F269" s="135" t="s">
        <v>1827</v>
      </c>
      <c r="G269" s="136" t="s">
        <v>532</v>
      </c>
      <c r="H269" s="137">
        <v>1</v>
      </c>
      <c r="I269" s="138"/>
      <c r="J269" s="139">
        <f>ROUND(I269*H269,2)</f>
        <v>0</v>
      </c>
      <c r="K269" s="135" t="s">
        <v>19</v>
      </c>
      <c r="L269" s="33"/>
      <c r="M269" s="140" t="s">
        <v>19</v>
      </c>
      <c r="N269" s="141" t="s">
        <v>46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224</v>
      </c>
      <c r="AT269" s="144" t="s">
        <v>220</v>
      </c>
      <c r="AU269" s="144" t="s">
        <v>85</v>
      </c>
      <c r="AY269" s="18" t="s">
        <v>218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8" t="s">
        <v>83</v>
      </c>
      <c r="BK269" s="145">
        <f>ROUND(I269*H269,2)</f>
        <v>0</v>
      </c>
      <c r="BL269" s="18" t="s">
        <v>224</v>
      </c>
      <c r="BM269" s="144" t="s">
        <v>2419</v>
      </c>
    </row>
    <row r="270" spans="2:65" s="1" customFormat="1" ht="11.25">
      <c r="B270" s="33"/>
      <c r="D270" s="146" t="s">
        <v>226</v>
      </c>
      <c r="F270" s="147" t="s">
        <v>1827</v>
      </c>
      <c r="I270" s="148"/>
      <c r="L270" s="33"/>
      <c r="M270" s="149"/>
      <c r="T270" s="54"/>
      <c r="AT270" s="18" t="s">
        <v>226</v>
      </c>
      <c r="AU270" s="18" t="s">
        <v>85</v>
      </c>
    </row>
    <row r="271" spans="2:65" s="1" customFormat="1" ht="16.5" customHeight="1">
      <c r="B271" s="33"/>
      <c r="C271" s="133" t="s">
        <v>391</v>
      </c>
      <c r="D271" s="133" t="s">
        <v>220</v>
      </c>
      <c r="E271" s="134" t="s">
        <v>2420</v>
      </c>
      <c r="F271" s="135" t="s">
        <v>2421</v>
      </c>
      <c r="G271" s="136" t="s">
        <v>426</v>
      </c>
      <c r="H271" s="137">
        <v>1</v>
      </c>
      <c r="I271" s="138"/>
      <c r="J271" s="139">
        <f>ROUND(I271*H271,2)</f>
        <v>0</v>
      </c>
      <c r="K271" s="135" t="s">
        <v>19</v>
      </c>
      <c r="L271" s="33"/>
      <c r="M271" s="140" t="s">
        <v>19</v>
      </c>
      <c r="N271" s="141" t="s">
        <v>46</v>
      </c>
      <c r="P271" s="142">
        <f>O271*H271</f>
        <v>0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AR271" s="144" t="s">
        <v>224</v>
      </c>
      <c r="AT271" s="144" t="s">
        <v>220</v>
      </c>
      <c r="AU271" s="144" t="s">
        <v>85</v>
      </c>
      <c r="AY271" s="18" t="s">
        <v>218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8" t="s">
        <v>83</v>
      </c>
      <c r="BK271" s="145">
        <f>ROUND(I271*H271,2)</f>
        <v>0</v>
      </c>
      <c r="BL271" s="18" t="s">
        <v>224</v>
      </c>
      <c r="BM271" s="144" t="s">
        <v>2422</v>
      </c>
    </row>
    <row r="272" spans="2:65" s="1" customFormat="1" ht="11.25">
      <c r="B272" s="33"/>
      <c r="D272" s="146" t="s">
        <v>226</v>
      </c>
      <c r="F272" s="147" t="s">
        <v>2421</v>
      </c>
      <c r="I272" s="148"/>
      <c r="L272" s="33"/>
      <c r="M272" s="149"/>
      <c r="T272" s="54"/>
      <c r="AT272" s="18" t="s">
        <v>226</v>
      </c>
      <c r="AU272" s="18" t="s">
        <v>85</v>
      </c>
    </row>
    <row r="273" spans="2:65" s="12" customFormat="1" ht="11.25">
      <c r="B273" s="152"/>
      <c r="D273" s="146" t="s">
        <v>230</v>
      </c>
      <c r="E273" s="153" t="s">
        <v>19</v>
      </c>
      <c r="F273" s="154" t="s">
        <v>2423</v>
      </c>
      <c r="H273" s="153" t="s">
        <v>19</v>
      </c>
      <c r="I273" s="155"/>
      <c r="L273" s="152"/>
      <c r="M273" s="156"/>
      <c r="T273" s="157"/>
      <c r="AT273" s="153" t="s">
        <v>230</v>
      </c>
      <c r="AU273" s="153" t="s">
        <v>85</v>
      </c>
      <c r="AV273" s="12" t="s">
        <v>83</v>
      </c>
      <c r="AW273" s="12" t="s">
        <v>36</v>
      </c>
      <c r="AX273" s="12" t="s">
        <v>75</v>
      </c>
      <c r="AY273" s="153" t="s">
        <v>218</v>
      </c>
    </row>
    <row r="274" spans="2:65" s="13" customFormat="1" ht="11.25">
      <c r="B274" s="158"/>
      <c r="D274" s="146" t="s">
        <v>230</v>
      </c>
      <c r="E274" s="159" t="s">
        <v>19</v>
      </c>
      <c r="F274" s="160" t="s">
        <v>83</v>
      </c>
      <c r="H274" s="161">
        <v>1</v>
      </c>
      <c r="I274" s="162"/>
      <c r="L274" s="158"/>
      <c r="M274" s="163"/>
      <c r="T274" s="164"/>
      <c r="AT274" s="159" t="s">
        <v>230</v>
      </c>
      <c r="AU274" s="159" t="s">
        <v>85</v>
      </c>
      <c r="AV274" s="13" t="s">
        <v>85</v>
      </c>
      <c r="AW274" s="13" t="s">
        <v>36</v>
      </c>
      <c r="AX274" s="13" t="s">
        <v>83</v>
      </c>
      <c r="AY274" s="159" t="s">
        <v>218</v>
      </c>
    </row>
    <row r="275" spans="2:65" s="1" customFormat="1" ht="16.5" customHeight="1">
      <c r="B275" s="33"/>
      <c r="C275" s="133" t="s">
        <v>398</v>
      </c>
      <c r="D275" s="133" t="s">
        <v>220</v>
      </c>
      <c r="E275" s="134" t="s">
        <v>2424</v>
      </c>
      <c r="F275" s="135" t="s">
        <v>2425</v>
      </c>
      <c r="G275" s="136" t="s">
        <v>426</v>
      </c>
      <c r="H275" s="137">
        <v>1</v>
      </c>
      <c r="I275" s="138"/>
      <c r="J275" s="139">
        <f>ROUND(I275*H275,2)</f>
        <v>0</v>
      </c>
      <c r="K275" s="135" t="s">
        <v>19</v>
      </c>
      <c r="L275" s="33"/>
      <c r="M275" s="140" t="s">
        <v>19</v>
      </c>
      <c r="N275" s="141" t="s">
        <v>46</v>
      </c>
      <c r="P275" s="142">
        <f>O275*H275</f>
        <v>0</v>
      </c>
      <c r="Q275" s="142">
        <v>0</v>
      </c>
      <c r="R275" s="142">
        <f>Q275*H275</f>
        <v>0</v>
      </c>
      <c r="S275" s="142">
        <v>0</v>
      </c>
      <c r="T275" s="143">
        <f>S275*H275</f>
        <v>0</v>
      </c>
      <c r="AR275" s="144" t="s">
        <v>224</v>
      </c>
      <c r="AT275" s="144" t="s">
        <v>220</v>
      </c>
      <c r="AU275" s="144" t="s">
        <v>85</v>
      </c>
      <c r="AY275" s="18" t="s">
        <v>218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8" t="s">
        <v>83</v>
      </c>
      <c r="BK275" s="145">
        <f>ROUND(I275*H275,2)</f>
        <v>0</v>
      </c>
      <c r="BL275" s="18" t="s">
        <v>224</v>
      </c>
      <c r="BM275" s="144" t="s">
        <v>2426</v>
      </c>
    </row>
    <row r="276" spans="2:65" s="1" customFormat="1" ht="11.25">
      <c r="B276" s="33"/>
      <c r="D276" s="146" t="s">
        <v>226</v>
      </c>
      <c r="F276" s="147" t="s">
        <v>2425</v>
      </c>
      <c r="I276" s="148"/>
      <c r="L276" s="33"/>
      <c r="M276" s="149"/>
      <c r="T276" s="54"/>
      <c r="AT276" s="18" t="s">
        <v>226</v>
      </c>
      <c r="AU276" s="18" t="s">
        <v>85</v>
      </c>
    </row>
    <row r="277" spans="2:65" s="12" customFormat="1" ht="11.25">
      <c r="B277" s="152"/>
      <c r="D277" s="146" t="s">
        <v>230</v>
      </c>
      <c r="E277" s="153" t="s">
        <v>19</v>
      </c>
      <c r="F277" s="154" t="s">
        <v>2427</v>
      </c>
      <c r="H277" s="153" t="s">
        <v>19</v>
      </c>
      <c r="I277" s="155"/>
      <c r="L277" s="152"/>
      <c r="M277" s="156"/>
      <c r="T277" s="157"/>
      <c r="AT277" s="153" t="s">
        <v>230</v>
      </c>
      <c r="AU277" s="153" t="s">
        <v>85</v>
      </c>
      <c r="AV277" s="12" t="s">
        <v>83</v>
      </c>
      <c r="AW277" s="12" t="s">
        <v>36</v>
      </c>
      <c r="AX277" s="12" t="s">
        <v>75</v>
      </c>
      <c r="AY277" s="153" t="s">
        <v>218</v>
      </c>
    </row>
    <row r="278" spans="2:65" s="13" customFormat="1" ht="11.25">
      <c r="B278" s="158"/>
      <c r="D278" s="146" t="s">
        <v>230</v>
      </c>
      <c r="E278" s="159" t="s">
        <v>19</v>
      </c>
      <c r="F278" s="160" t="s">
        <v>83</v>
      </c>
      <c r="H278" s="161">
        <v>1</v>
      </c>
      <c r="I278" s="162"/>
      <c r="L278" s="158"/>
      <c r="M278" s="163"/>
      <c r="T278" s="164"/>
      <c r="AT278" s="159" t="s">
        <v>230</v>
      </c>
      <c r="AU278" s="159" t="s">
        <v>85</v>
      </c>
      <c r="AV278" s="13" t="s">
        <v>85</v>
      </c>
      <c r="AW278" s="13" t="s">
        <v>36</v>
      </c>
      <c r="AX278" s="13" t="s">
        <v>83</v>
      </c>
      <c r="AY278" s="159" t="s">
        <v>218</v>
      </c>
    </row>
    <row r="279" spans="2:65" s="1" customFormat="1" ht="16.5" customHeight="1">
      <c r="B279" s="33"/>
      <c r="C279" s="133" t="s">
        <v>416</v>
      </c>
      <c r="D279" s="133" t="s">
        <v>220</v>
      </c>
      <c r="E279" s="134" t="s">
        <v>2428</v>
      </c>
      <c r="F279" s="135" t="s">
        <v>2429</v>
      </c>
      <c r="G279" s="136" t="s">
        <v>426</v>
      </c>
      <c r="H279" s="137">
        <v>1</v>
      </c>
      <c r="I279" s="138"/>
      <c r="J279" s="139">
        <f>ROUND(I279*H279,2)</f>
        <v>0</v>
      </c>
      <c r="K279" s="135" t="s">
        <v>19</v>
      </c>
      <c r="L279" s="33"/>
      <c r="M279" s="140" t="s">
        <v>19</v>
      </c>
      <c r="N279" s="141" t="s">
        <v>46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224</v>
      </c>
      <c r="AT279" s="144" t="s">
        <v>220</v>
      </c>
      <c r="AU279" s="144" t="s">
        <v>85</v>
      </c>
      <c r="AY279" s="18" t="s">
        <v>218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8" t="s">
        <v>83</v>
      </c>
      <c r="BK279" s="145">
        <f>ROUND(I279*H279,2)</f>
        <v>0</v>
      </c>
      <c r="BL279" s="18" t="s">
        <v>224</v>
      </c>
      <c r="BM279" s="144" t="s">
        <v>2430</v>
      </c>
    </row>
    <row r="280" spans="2:65" s="1" customFormat="1" ht="11.25">
      <c r="B280" s="33"/>
      <c r="D280" s="146" t="s">
        <v>226</v>
      </c>
      <c r="F280" s="147" t="s">
        <v>2429</v>
      </c>
      <c r="I280" s="148"/>
      <c r="L280" s="33"/>
      <c r="M280" s="149"/>
      <c r="T280" s="54"/>
      <c r="AT280" s="18" t="s">
        <v>226</v>
      </c>
      <c r="AU280" s="18" t="s">
        <v>85</v>
      </c>
    </row>
    <row r="281" spans="2:65" s="1" customFormat="1" ht="19.5">
      <c r="B281" s="33"/>
      <c r="D281" s="146" t="s">
        <v>276</v>
      </c>
      <c r="F281" s="175" t="s">
        <v>2431</v>
      </c>
      <c r="I281" s="148"/>
      <c r="L281" s="33"/>
      <c r="M281" s="149"/>
      <c r="T281" s="54"/>
      <c r="AT281" s="18" t="s">
        <v>276</v>
      </c>
      <c r="AU281" s="18" t="s">
        <v>85</v>
      </c>
    </row>
    <row r="282" spans="2:65" s="12" customFormat="1" ht="11.25">
      <c r="B282" s="152"/>
      <c r="D282" s="146" t="s">
        <v>230</v>
      </c>
      <c r="E282" s="153" t="s">
        <v>19</v>
      </c>
      <c r="F282" s="154" t="s">
        <v>2432</v>
      </c>
      <c r="H282" s="153" t="s">
        <v>19</v>
      </c>
      <c r="I282" s="155"/>
      <c r="L282" s="152"/>
      <c r="M282" s="156"/>
      <c r="T282" s="157"/>
      <c r="AT282" s="153" t="s">
        <v>230</v>
      </c>
      <c r="AU282" s="153" t="s">
        <v>85</v>
      </c>
      <c r="AV282" s="12" t="s">
        <v>83</v>
      </c>
      <c r="AW282" s="12" t="s">
        <v>36</v>
      </c>
      <c r="AX282" s="12" t="s">
        <v>75</v>
      </c>
      <c r="AY282" s="153" t="s">
        <v>218</v>
      </c>
    </row>
    <row r="283" spans="2:65" s="13" customFormat="1" ht="11.25">
      <c r="B283" s="158"/>
      <c r="D283" s="146" t="s">
        <v>230</v>
      </c>
      <c r="E283" s="159" t="s">
        <v>19</v>
      </c>
      <c r="F283" s="160" t="s">
        <v>83</v>
      </c>
      <c r="H283" s="161">
        <v>1</v>
      </c>
      <c r="I283" s="162"/>
      <c r="L283" s="158"/>
      <c r="M283" s="163"/>
      <c r="T283" s="164"/>
      <c r="AT283" s="159" t="s">
        <v>230</v>
      </c>
      <c r="AU283" s="159" t="s">
        <v>85</v>
      </c>
      <c r="AV283" s="13" t="s">
        <v>85</v>
      </c>
      <c r="AW283" s="13" t="s">
        <v>36</v>
      </c>
      <c r="AX283" s="13" t="s">
        <v>83</v>
      </c>
      <c r="AY283" s="159" t="s">
        <v>218</v>
      </c>
    </row>
    <row r="284" spans="2:65" s="1" customFormat="1" ht="16.5" customHeight="1">
      <c r="B284" s="33"/>
      <c r="C284" s="133" t="s">
        <v>7</v>
      </c>
      <c r="D284" s="133" t="s">
        <v>220</v>
      </c>
      <c r="E284" s="134" t="s">
        <v>2433</v>
      </c>
      <c r="F284" s="135" t="s">
        <v>2434</v>
      </c>
      <c r="G284" s="136" t="s">
        <v>949</v>
      </c>
      <c r="H284" s="137">
        <v>4</v>
      </c>
      <c r="I284" s="138"/>
      <c r="J284" s="139">
        <f>ROUND(I284*H284,2)</f>
        <v>0</v>
      </c>
      <c r="K284" s="135" t="s">
        <v>19</v>
      </c>
      <c r="L284" s="33"/>
      <c r="M284" s="140" t="s">
        <v>19</v>
      </c>
      <c r="N284" s="141" t="s">
        <v>46</v>
      </c>
      <c r="P284" s="142">
        <f>O284*H284</f>
        <v>0</v>
      </c>
      <c r="Q284" s="142">
        <v>0</v>
      </c>
      <c r="R284" s="142">
        <f>Q284*H284</f>
        <v>0</v>
      </c>
      <c r="S284" s="142">
        <v>0</v>
      </c>
      <c r="T284" s="143">
        <f>S284*H284</f>
        <v>0</v>
      </c>
      <c r="AR284" s="144" t="s">
        <v>224</v>
      </c>
      <c r="AT284" s="144" t="s">
        <v>220</v>
      </c>
      <c r="AU284" s="144" t="s">
        <v>85</v>
      </c>
      <c r="AY284" s="18" t="s">
        <v>218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8" t="s">
        <v>83</v>
      </c>
      <c r="BK284" s="145">
        <f>ROUND(I284*H284,2)</f>
        <v>0</v>
      </c>
      <c r="BL284" s="18" t="s">
        <v>224</v>
      </c>
      <c r="BM284" s="144" t="s">
        <v>2435</v>
      </c>
    </row>
    <row r="285" spans="2:65" s="1" customFormat="1" ht="11.25">
      <c r="B285" s="33"/>
      <c r="D285" s="146" t="s">
        <v>226</v>
      </c>
      <c r="F285" s="147" t="s">
        <v>2434</v>
      </c>
      <c r="I285" s="148"/>
      <c r="L285" s="33"/>
      <c r="M285" s="149"/>
      <c r="T285" s="54"/>
      <c r="AT285" s="18" t="s">
        <v>226</v>
      </c>
      <c r="AU285" s="18" t="s">
        <v>85</v>
      </c>
    </row>
    <row r="286" spans="2:65" s="1" customFormat="1" ht="19.5">
      <c r="B286" s="33"/>
      <c r="D286" s="146" t="s">
        <v>276</v>
      </c>
      <c r="F286" s="175" t="s">
        <v>2431</v>
      </c>
      <c r="I286" s="148"/>
      <c r="L286" s="33"/>
      <c r="M286" s="149"/>
      <c r="T286" s="54"/>
      <c r="AT286" s="18" t="s">
        <v>276</v>
      </c>
      <c r="AU286" s="18" t="s">
        <v>85</v>
      </c>
    </row>
    <row r="287" spans="2:65" s="12" customFormat="1" ht="11.25">
      <c r="B287" s="152"/>
      <c r="D287" s="146" t="s">
        <v>230</v>
      </c>
      <c r="E287" s="153" t="s">
        <v>19</v>
      </c>
      <c r="F287" s="154" t="s">
        <v>2436</v>
      </c>
      <c r="H287" s="153" t="s">
        <v>19</v>
      </c>
      <c r="I287" s="155"/>
      <c r="L287" s="152"/>
      <c r="M287" s="156"/>
      <c r="T287" s="157"/>
      <c r="AT287" s="153" t="s">
        <v>230</v>
      </c>
      <c r="AU287" s="153" t="s">
        <v>85</v>
      </c>
      <c r="AV287" s="12" t="s">
        <v>83</v>
      </c>
      <c r="AW287" s="12" t="s">
        <v>36</v>
      </c>
      <c r="AX287" s="12" t="s">
        <v>75</v>
      </c>
      <c r="AY287" s="153" t="s">
        <v>218</v>
      </c>
    </row>
    <row r="288" spans="2:65" s="13" customFormat="1" ht="11.25">
      <c r="B288" s="158"/>
      <c r="D288" s="146" t="s">
        <v>230</v>
      </c>
      <c r="E288" s="159" t="s">
        <v>19</v>
      </c>
      <c r="F288" s="160" t="s">
        <v>224</v>
      </c>
      <c r="H288" s="161">
        <v>4</v>
      </c>
      <c r="I288" s="162"/>
      <c r="L288" s="158"/>
      <c r="M288" s="163"/>
      <c r="T288" s="164"/>
      <c r="AT288" s="159" t="s">
        <v>230</v>
      </c>
      <c r="AU288" s="159" t="s">
        <v>85</v>
      </c>
      <c r="AV288" s="13" t="s">
        <v>85</v>
      </c>
      <c r="AW288" s="13" t="s">
        <v>36</v>
      </c>
      <c r="AX288" s="13" t="s">
        <v>83</v>
      </c>
      <c r="AY288" s="159" t="s">
        <v>218</v>
      </c>
    </row>
    <row r="289" spans="2:65" s="1" customFormat="1" ht="16.5" customHeight="1">
      <c r="B289" s="33"/>
      <c r="C289" s="133" t="s">
        <v>429</v>
      </c>
      <c r="D289" s="133" t="s">
        <v>220</v>
      </c>
      <c r="E289" s="134" t="s">
        <v>2437</v>
      </c>
      <c r="F289" s="135" t="s">
        <v>2438</v>
      </c>
      <c r="G289" s="136" t="s">
        <v>949</v>
      </c>
      <c r="H289" s="137">
        <v>1</v>
      </c>
      <c r="I289" s="138"/>
      <c r="J289" s="139">
        <f>ROUND(I289*H289,2)</f>
        <v>0</v>
      </c>
      <c r="K289" s="135" t="s">
        <v>19</v>
      </c>
      <c r="L289" s="33"/>
      <c r="M289" s="140" t="s">
        <v>19</v>
      </c>
      <c r="N289" s="141" t="s">
        <v>46</v>
      </c>
      <c r="P289" s="142">
        <f>O289*H289</f>
        <v>0</v>
      </c>
      <c r="Q289" s="142">
        <v>0</v>
      </c>
      <c r="R289" s="142">
        <f>Q289*H289</f>
        <v>0</v>
      </c>
      <c r="S289" s="142">
        <v>0</v>
      </c>
      <c r="T289" s="143">
        <f>S289*H289</f>
        <v>0</v>
      </c>
      <c r="AR289" s="144" t="s">
        <v>224</v>
      </c>
      <c r="AT289" s="144" t="s">
        <v>220</v>
      </c>
      <c r="AU289" s="144" t="s">
        <v>85</v>
      </c>
      <c r="AY289" s="18" t="s">
        <v>218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8" t="s">
        <v>83</v>
      </c>
      <c r="BK289" s="145">
        <f>ROUND(I289*H289,2)</f>
        <v>0</v>
      </c>
      <c r="BL289" s="18" t="s">
        <v>224</v>
      </c>
      <c r="BM289" s="144" t="s">
        <v>2439</v>
      </c>
    </row>
    <row r="290" spans="2:65" s="1" customFormat="1" ht="11.25">
      <c r="B290" s="33"/>
      <c r="D290" s="146" t="s">
        <v>226</v>
      </c>
      <c r="F290" s="147" t="s">
        <v>2438</v>
      </c>
      <c r="I290" s="148"/>
      <c r="L290" s="33"/>
      <c r="M290" s="149"/>
      <c r="T290" s="54"/>
      <c r="AT290" s="18" t="s">
        <v>226</v>
      </c>
      <c r="AU290" s="18" t="s">
        <v>85</v>
      </c>
    </row>
    <row r="291" spans="2:65" s="1" customFormat="1" ht="19.5">
      <c r="B291" s="33"/>
      <c r="D291" s="146" t="s">
        <v>276</v>
      </c>
      <c r="F291" s="175" t="s">
        <v>2431</v>
      </c>
      <c r="I291" s="148"/>
      <c r="L291" s="33"/>
      <c r="M291" s="149"/>
      <c r="T291" s="54"/>
      <c r="AT291" s="18" t="s">
        <v>276</v>
      </c>
      <c r="AU291" s="18" t="s">
        <v>85</v>
      </c>
    </row>
    <row r="292" spans="2:65" s="12" customFormat="1" ht="11.25">
      <c r="B292" s="152"/>
      <c r="D292" s="146" t="s">
        <v>230</v>
      </c>
      <c r="E292" s="153" t="s">
        <v>19</v>
      </c>
      <c r="F292" s="154" t="s">
        <v>2436</v>
      </c>
      <c r="H292" s="153" t="s">
        <v>19</v>
      </c>
      <c r="I292" s="155"/>
      <c r="L292" s="152"/>
      <c r="M292" s="156"/>
      <c r="T292" s="157"/>
      <c r="AT292" s="153" t="s">
        <v>230</v>
      </c>
      <c r="AU292" s="153" t="s">
        <v>85</v>
      </c>
      <c r="AV292" s="12" t="s">
        <v>83</v>
      </c>
      <c r="AW292" s="12" t="s">
        <v>36</v>
      </c>
      <c r="AX292" s="12" t="s">
        <v>75</v>
      </c>
      <c r="AY292" s="153" t="s">
        <v>218</v>
      </c>
    </row>
    <row r="293" spans="2:65" s="13" customFormat="1" ht="11.25">
      <c r="B293" s="158"/>
      <c r="D293" s="146" t="s">
        <v>230</v>
      </c>
      <c r="E293" s="159" t="s">
        <v>19</v>
      </c>
      <c r="F293" s="160" t="s">
        <v>83</v>
      </c>
      <c r="H293" s="161">
        <v>1</v>
      </c>
      <c r="I293" s="162"/>
      <c r="L293" s="158"/>
      <c r="M293" s="163"/>
      <c r="T293" s="164"/>
      <c r="AT293" s="159" t="s">
        <v>230</v>
      </c>
      <c r="AU293" s="159" t="s">
        <v>85</v>
      </c>
      <c r="AV293" s="13" t="s">
        <v>85</v>
      </c>
      <c r="AW293" s="13" t="s">
        <v>36</v>
      </c>
      <c r="AX293" s="13" t="s">
        <v>83</v>
      </c>
      <c r="AY293" s="159" t="s">
        <v>218</v>
      </c>
    </row>
    <row r="294" spans="2:65" s="11" customFormat="1" ht="22.9" customHeight="1">
      <c r="B294" s="121"/>
      <c r="D294" s="122" t="s">
        <v>74</v>
      </c>
      <c r="E294" s="131" t="s">
        <v>508</v>
      </c>
      <c r="F294" s="131" t="s">
        <v>509</v>
      </c>
      <c r="I294" s="124"/>
      <c r="J294" s="132">
        <f>BK294</f>
        <v>0</v>
      </c>
      <c r="L294" s="121"/>
      <c r="M294" s="126"/>
      <c r="P294" s="127">
        <f>SUM(P295:P297)</f>
        <v>0</v>
      </c>
      <c r="R294" s="127">
        <f>SUM(R295:R297)</f>
        <v>0</v>
      </c>
      <c r="T294" s="128">
        <f>SUM(T295:T297)</f>
        <v>0</v>
      </c>
      <c r="AR294" s="122" t="s">
        <v>83</v>
      </c>
      <c r="AT294" s="129" t="s">
        <v>74</v>
      </c>
      <c r="AU294" s="129" t="s">
        <v>83</v>
      </c>
      <c r="AY294" s="122" t="s">
        <v>218</v>
      </c>
      <c r="BK294" s="130">
        <f>SUM(BK295:BK297)</f>
        <v>0</v>
      </c>
    </row>
    <row r="295" spans="2:65" s="1" customFormat="1" ht="16.5" customHeight="1">
      <c r="B295" s="33"/>
      <c r="C295" s="133" t="s">
        <v>438</v>
      </c>
      <c r="D295" s="133" t="s">
        <v>220</v>
      </c>
      <c r="E295" s="134" t="s">
        <v>511</v>
      </c>
      <c r="F295" s="135" t="s">
        <v>512</v>
      </c>
      <c r="G295" s="136" t="s">
        <v>181</v>
      </c>
      <c r="H295" s="137">
        <v>24.067</v>
      </c>
      <c r="I295" s="138"/>
      <c r="J295" s="139">
        <f>ROUND(I295*H295,2)</f>
        <v>0</v>
      </c>
      <c r="K295" s="135" t="s">
        <v>223</v>
      </c>
      <c r="L295" s="33"/>
      <c r="M295" s="140" t="s">
        <v>19</v>
      </c>
      <c r="N295" s="141" t="s">
        <v>46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224</v>
      </c>
      <c r="AT295" s="144" t="s">
        <v>220</v>
      </c>
      <c r="AU295" s="144" t="s">
        <v>85</v>
      </c>
      <c r="AY295" s="18" t="s">
        <v>218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8" t="s">
        <v>83</v>
      </c>
      <c r="BK295" s="145">
        <f>ROUND(I295*H295,2)</f>
        <v>0</v>
      </c>
      <c r="BL295" s="18" t="s">
        <v>224</v>
      </c>
      <c r="BM295" s="144" t="s">
        <v>2440</v>
      </c>
    </row>
    <row r="296" spans="2:65" s="1" customFormat="1" ht="11.25">
      <c r="B296" s="33"/>
      <c r="D296" s="146" t="s">
        <v>226</v>
      </c>
      <c r="F296" s="147" t="s">
        <v>514</v>
      </c>
      <c r="I296" s="148"/>
      <c r="L296" s="33"/>
      <c r="M296" s="149"/>
      <c r="T296" s="54"/>
      <c r="AT296" s="18" t="s">
        <v>226</v>
      </c>
      <c r="AU296" s="18" t="s">
        <v>85</v>
      </c>
    </row>
    <row r="297" spans="2:65" s="1" customFormat="1" ht="11.25">
      <c r="B297" s="33"/>
      <c r="D297" s="150" t="s">
        <v>228</v>
      </c>
      <c r="F297" s="151" t="s">
        <v>515</v>
      </c>
      <c r="I297" s="148"/>
      <c r="L297" s="33"/>
      <c r="M297" s="149"/>
      <c r="T297" s="54"/>
      <c r="AT297" s="18" t="s">
        <v>228</v>
      </c>
      <c r="AU297" s="18" t="s">
        <v>85</v>
      </c>
    </row>
    <row r="298" spans="2:65" s="11" customFormat="1" ht="25.9" customHeight="1">
      <c r="B298" s="121"/>
      <c r="D298" s="122" t="s">
        <v>74</v>
      </c>
      <c r="E298" s="123" t="s">
        <v>1493</v>
      </c>
      <c r="F298" s="123" t="s">
        <v>1494</v>
      </c>
      <c r="I298" s="124"/>
      <c r="J298" s="125">
        <f>BK298</f>
        <v>0</v>
      </c>
      <c r="L298" s="121"/>
      <c r="M298" s="126"/>
      <c r="P298" s="127">
        <f>SUM(P299:P308)</f>
        <v>0</v>
      </c>
      <c r="R298" s="127">
        <f>SUM(R299:R308)</f>
        <v>0</v>
      </c>
      <c r="T298" s="128">
        <f>SUM(T299:T308)</f>
        <v>0</v>
      </c>
      <c r="AR298" s="122" t="s">
        <v>85</v>
      </c>
      <c r="AT298" s="129" t="s">
        <v>74</v>
      </c>
      <c r="AU298" s="129" t="s">
        <v>75</v>
      </c>
      <c r="AY298" s="122" t="s">
        <v>218</v>
      </c>
      <c r="BK298" s="130">
        <f>SUM(BK299:BK308)</f>
        <v>0</v>
      </c>
    </row>
    <row r="299" spans="2:65" s="1" customFormat="1" ht="16.5" customHeight="1">
      <c r="B299" s="33"/>
      <c r="C299" s="133" t="s">
        <v>445</v>
      </c>
      <c r="D299" s="133" t="s">
        <v>220</v>
      </c>
      <c r="E299" s="134" t="s">
        <v>1496</v>
      </c>
      <c r="F299" s="135" t="s">
        <v>1497</v>
      </c>
      <c r="G299" s="136" t="s">
        <v>157</v>
      </c>
      <c r="H299" s="137">
        <v>74.599999999999994</v>
      </c>
      <c r="I299" s="138"/>
      <c r="J299" s="139">
        <f>ROUND(I299*H299,2)</f>
        <v>0</v>
      </c>
      <c r="K299" s="135" t="s">
        <v>19</v>
      </c>
      <c r="L299" s="33"/>
      <c r="M299" s="140" t="s">
        <v>19</v>
      </c>
      <c r="N299" s="141" t="s">
        <v>46</v>
      </c>
      <c r="P299" s="142">
        <f>O299*H299</f>
        <v>0</v>
      </c>
      <c r="Q299" s="142">
        <v>0</v>
      </c>
      <c r="R299" s="142">
        <f>Q299*H299</f>
        <v>0</v>
      </c>
      <c r="S299" s="142">
        <v>0</v>
      </c>
      <c r="T299" s="143">
        <f>S299*H299</f>
        <v>0</v>
      </c>
      <c r="AR299" s="144" t="s">
        <v>375</v>
      </c>
      <c r="AT299" s="144" t="s">
        <v>220</v>
      </c>
      <c r="AU299" s="144" t="s">
        <v>83</v>
      </c>
      <c r="AY299" s="18" t="s">
        <v>218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8" t="s">
        <v>83</v>
      </c>
      <c r="BK299" s="145">
        <f>ROUND(I299*H299,2)</f>
        <v>0</v>
      </c>
      <c r="BL299" s="18" t="s">
        <v>375</v>
      </c>
      <c r="BM299" s="144" t="s">
        <v>2441</v>
      </c>
    </row>
    <row r="300" spans="2:65" s="1" customFormat="1" ht="11.25">
      <c r="B300" s="33"/>
      <c r="D300" s="146" t="s">
        <v>226</v>
      </c>
      <c r="F300" s="147" t="s">
        <v>1497</v>
      </c>
      <c r="I300" s="148"/>
      <c r="L300" s="33"/>
      <c r="M300" s="149"/>
      <c r="T300" s="54"/>
      <c r="AT300" s="18" t="s">
        <v>226</v>
      </c>
      <c r="AU300" s="18" t="s">
        <v>83</v>
      </c>
    </row>
    <row r="301" spans="2:65" s="12" customFormat="1" ht="11.25">
      <c r="B301" s="152"/>
      <c r="D301" s="146" t="s">
        <v>230</v>
      </c>
      <c r="E301" s="153" t="s">
        <v>19</v>
      </c>
      <c r="F301" s="154" t="s">
        <v>231</v>
      </c>
      <c r="H301" s="153" t="s">
        <v>19</v>
      </c>
      <c r="I301" s="155"/>
      <c r="L301" s="152"/>
      <c r="M301" s="156"/>
      <c r="T301" s="157"/>
      <c r="AT301" s="153" t="s">
        <v>230</v>
      </c>
      <c r="AU301" s="153" t="s">
        <v>83</v>
      </c>
      <c r="AV301" s="12" t="s">
        <v>83</v>
      </c>
      <c r="AW301" s="12" t="s">
        <v>36</v>
      </c>
      <c r="AX301" s="12" t="s">
        <v>75</v>
      </c>
      <c r="AY301" s="153" t="s">
        <v>218</v>
      </c>
    </row>
    <row r="302" spans="2:65" s="13" customFormat="1" ht="11.25">
      <c r="B302" s="158"/>
      <c r="D302" s="146" t="s">
        <v>230</v>
      </c>
      <c r="E302" s="159" t="s">
        <v>19</v>
      </c>
      <c r="F302" s="160" t="s">
        <v>2442</v>
      </c>
      <c r="H302" s="161">
        <v>74.599999999999994</v>
      </c>
      <c r="I302" s="162"/>
      <c r="L302" s="158"/>
      <c r="M302" s="163"/>
      <c r="T302" s="164"/>
      <c r="AT302" s="159" t="s">
        <v>230</v>
      </c>
      <c r="AU302" s="159" t="s">
        <v>83</v>
      </c>
      <c r="AV302" s="13" t="s">
        <v>85</v>
      </c>
      <c r="AW302" s="13" t="s">
        <v>36</v>
      </c>
      <c r="AX302" s="13" t="s">
        <v>83</v>
      </c>
      <c r="AY302" s="159" t="s">
        <v>218</v>
      </c>
    </row>
    <row r="303" spans="2:65" s="1" customFormat="1" ht="16.5" customHeight="1">
      <c r="B303" s="33"/>
      <c r="C303" s="133" t="s">
        <v>453</v>
      </c>
      <c r="D303" s="133" t="s">
        <v>220</v>
      </c>
      <c r="E303" s="134" t="s">
        <v>1501</v>
      </c>
      <c r="F303" s="135" t="s">
        <v>1502</v>
      </c>
      <c r="G303" s="136" t="s">
        <v>157</v>
      </c>
      <c r="H303" s="137">
        <v>18.649999999999999</v>
      </c>
      <c r="I303" s="138"/>
      <c r="J303" s="139">
        <f>ROUND(I303*H303,2)</f>
        <v>0</v>
      </c>
      <c r="K303" s="135" t="s">
        <v>19</v>
      </c>
      <c r="L303" s="33"/>
      <c r="M303" s="140" t="s">
        <v>19</v>
      </c>
      <c r="N303" s="141" t="s">
        <v>46</v>
      </c>
      <c r="P303" s="142">
        <f>O303*H303</f>
        <v>0</v>
      </c>
      <c r="Q303" s="142">
        <v>0</v>
      </c>
      <c r="R303" s="142">
        <f>Q303*H303</f>
        <v>0</v>
      </c>
      <c r="S303" s="142">
        <v>0</v>
      </c>
      <c r="T303" s="143">
        <f>S303*H303</f>
        <v>0</v>
      </c>
      <c r="AR303" s="144" t="s">
        <v>375</v>
      </c>
      <c r="AT303" s="144" t="s">
        <v>220</v>
      </c>
      <c r="AU303" s="144" t="s">
        <v>83</v>
      </c>
      <c r="AY303" s="18" t="s">
        <v>218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8" t="s">
        <v>83</v>
      </c>
      <c r="BK303" s="145">
        <f>ROUND(I303*H303,2)</f>
        <v>0</v>
      </c>
      <c r="BL303" s="18" t="s">
        <v>375</v>
      </c>
      <c r="BM303" s="144" t="s">
        <v>2443</v>
      </c>
    </row>
    <row r="304" spans="2:65" s="1" customFormat="1" ht="11.25">
      <c r="B304" s="33"/>
      <c r="D304" s="146" t="s">
        <v>226</v>
      </c>
      <c r="F304" s="147" t="s">
        <v>1497</v>
      </c>
      <c r="I304" s="148"/>
      <c r="L304" s="33"/>
      <c r="M304" s="149"/>
      <c r="T304" s="54"/>
      <c r="AT304" s="18" t="s">
        <v>226</v>
      </c>
      <c r="AU304" s="18" t="s">
        <v>83</v>
      </c>
    </row>
    <row r="305" spans="2:65" s="12" customFormat="1" ht="11.25">
      <c r="B305" s="152"/>
      <c r="D305" s="146" t="s">
        <v>230</v>
      </c>
      <c r="E305" s="153" t="s">
        <v>19</v>
      </c>
      <c r="F305" s="154" t="s">
        <v>231</v>
      </c>
      <c r="H305" s="153" t="s">
        <v>19</v>
      </c>
      <c r="I305" s="155"/>
      <c r="L305" s="152"/>
      <c r="M305" s="156"/>
      <c r="T305" s="157"/>
      <c r="AT305" s="153" t="s">
        <v>230</v>
      </c>
      <c r="AU305" s="153" t="s">
        <v>83</v>
      </c>
      <c r="AV305" s="12" t="s">
        <v>83</v>
      </c>
      <c r="AW305" s="12" t="s">
        <v>36</v>
      </c>
      <c r="AX305" s="12" t="s">
        <v>75</v>
      </c>
      <c r="AY305" s="153" t="s">
        <v>218</v>
      </c>
    </row>
    <row r="306" spans="2:65" s="13" customFormat="1" ht="11.25">
      <c r="B306" s="158"/>
      <c r="D306" s="146" t="s">
        <v>230</v>
      </c>
      <c r="E306" s="159" t="s">
        <v>19</v>
      </c>
      <c r="F306" s="160" t="s">
        <v>2444</v>
      </c>
      <c r="H306" s="161">
        <v>18.649999999999999</v>
      </c>
      <c r="I306" s="162"/>
      <c r="L306" s="158"/>
      <c r="M306" s="163"/>
      <c r="T306" s="164"/>
      <c r="AT306" s="159" t="s">
        <v>230</v>
      </c>
      <c r="AU306" s="159" t="s">
        <v>83</v>
      </c>
      <c r="AV306" s="13" t="s">
        <v>85</v>
      </c>
      <c r="AW306" s="13" t="s">
        <v>36</v>
      </c>
      <c r="AX306" s="13" t="s">
        <v>83</v>
      </c>
      <c r="AY306" s="159" t="s">
        <v>218</v>
      </c>
    </row>
    <row r="307" spans="2:65" s="1" customFormat="1" ht="16.5" customHeight="1">
      <c r="B307" s="33"/>
      <c r="C307" s="133" t="s">
        <v>462</v>
      </c>
      <c r="D307" s="133" t="s">
        <v>220</v>
      </c>
      <c r="E307" s="134" t="s">
        <v>1506</v>
      </c>
      <c r="F307" s="135" t="s">
        <v>1507</v>
      </c>
      <c r="G307" s="136" t="s">
        <v>426</v>
      </c>
      <c r="H307" s="137">
        <v>1</v>
      </c>
      <c r="I307" s="138"/>
      <c r="J307" s="139">
        <f>ROUND(I307*H307,2)</f>
        <v>0</v>
      </c>
      <c r="K307" s="135" t="s">
        <v>19</v>
      </c>
      <c r="L307" s="33"/>
      <c r="M307" s="140" t="s">
        <v>19</v>
      </c>
      <c r="N307" s="141" t="s">
        <v>46</v>
      </c>
      <c r="P307" s="142">
        <f>O307*H307</f>
        <v>0</v>
      </c>
      <c r="Q307" s="142">
        <v>0</v>
      </c>
      <c r="R307" s="142">
        <f>Q307*H307</f>
        <v>0</v>
      </c>
      <c r="S307" s="142">
        <v>0</v>
      </c>
      <c r="T307" s="143">
        <f>S307*H307</f>
        <v>0</v>
      </c>
      <c r="AR307" s="144" t="s">
        <v>375</v>
      </c>
      <c r="AT307" s="144" t="s">
        <v>220</v>
      </c>
      <c r="AU307" s="144" t="s">
        <v>83</v>
      </c>
      <c r="AY307" s="18" t="s">
        <v>218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8" t="s">
        <v>83</v>
      </c>
      <c r="BK307" s="145">
        <f>ROUND(I307*H307,2)</f>
        <v>0</v>
      </c>
      <c r="BL307" s="18" t="s">
        <v>375</v>
      </c>
      <c r="BM307" s="144" t="s">
        <v>2445</v>
      </c>
    </row>
    <row r="308" spans="2:65" s="1" customFormat="1" ht="87.75">
      <c r="B308" s="33"/>
      <c r="D308" s="146" t="s">
        <v>226</v>
      </c>
      <c r="F308" s="147" t="s">
        <v>2446</v>
      </c>
      <c r="I308" s="148"/>
      <c r="L308" s="33"/>
      <c r="M308" s="149"/>
      <c r="T308" s="54"/>
      <c r="AT308" s="18" t="s">
        <v>226</v>
      </c>
      <c r="AU308" s="18" t="s">
        <v>83</v>
      </c>
    </row>
    <row r="309" spans="2:65" s="11" customFormat="1" ht="25.9" customHeight="1">
      <c r="B309" s="121"/>
      <c r="D309" s="122" t="s">
        <v>74</v>
      </c>
      <c r="E309" s="123" t="s">
        <v>516</v>
      </c>
      <c r="F309" s="123" t="s">
        <v>517</v>
      </c>
      <c r="I309" s="124"/>
      <c r="J309" s="125">
        <f>BK309</f>
        <v>0</v>
      </c>
      <c r="L309" s="121"/>
      <c r="M309" s="126"/>
      <c r="P309" s="127">
        <f>P310+P347+P379+P388+P402+P513+P545</f>
        <v>0</v>
      </c>
      <c r="R309" s="127">
        <f>R310+R347+R379+R388+R402+R513+R545</f>
        <v>8.7596899500000003</v>
      </c>
      <c r="T309" s="128">
        <f>T310+T347+T379+T388+T402+T513+T545</f>
        <v>0</v>
      </c>
      <c r="AR309" s="122" t="s">
        <v>85</v>
      </c>
      <c r="AT309" s="129" t="s">
        <v>74</v>
      </c>
      <c r="AU309" s="129" t="s">
        <v>75</v>
      </c>
      <c r="AY309" s="122" t="s">
        <v>218</v>
      </c>
      <c r="BK309" s="130">
        <f>BK310+BK347+BK379+BK388+BK402+BK513+BK545</f>
        <v>0</v>
      </c>
    </row>
    <row r="310" spans="2:65" s="11" customFormat="1" ht="22.9" customHeight="1">
      <c r="B310" s="121"/>
      <c r="D310" s="122" t="s">
        <v>74</v>
      </c>
      <c r="E310" s="131" t="s">
        <v>2447</v>
      </c>
      <c r="F310" s="131" t="s">
        <v>2448</v>
      </c>
      <c r="I310" s="124"/>
      <c r="J310" s="132">
        <f>BK310</f>
        <v>0</v>
      </c>
      <c r="L310" s="121"/>
      <c r="M310" s="126"/>
      <c r="P310" s="127">
        <f>SUM(P311:P346)</f>
        <v>0</v>
      </c>
      <c r="R310" s="127">
        <f>SUM(R311:R346)</f>
        <v>1.0513216000000001</v>
      </c>
      <c r="T310" s="128">
        <f>SUM(T311:T346)</f>
        <v>0</v>
      </c>
      <c r="AR310" s="122" t="s">
        <v>85</v>
      </c>
      <c r="AT310" s="129" t="s">
        <v>74</v>
      </c>
      <c r="AU310" s="129" t="s">
        <v>83</v>
      </c>
      <c r="AY310" s="122" t="s">
        <v>218</v>
      </c>
      <c r="BK310" s="130">
        <f>SUM(BK311:BK346)</f>
        <v>0</v>
      </c>
    </row>
    <row r="311" spans="2:65" s="1" customFormat="1" ht="16.5" customHeight="1">
      <c r="B311" s="33"/>
      <c r="C311" s="133" t="s">
        <v>468</v>
      </c>
      <c r="D311" s="133" t="s">
        <v>220</v>
      </c>
      <c r="E311" s="134" t="s">
        <v>2449</v>
      </c>
      <c r="F311" s="135" t="s">
        <v>2450</v>
      </c>
      <c r="G311" s="136" t="s">
        <v>151</v>
      </c>
      <c r="H311" s="137">
        <v>121.12</v>
      </c>
      <c r="I311" s="138"/>
      <c r="J311" s="139">
        <f>ROUND(I311*H311,2)</f>
        <v>0</v>
      </c>
      <c r="K311" s="135" t="s">
        <v>223</v>
      </c>
      <c r="L311" s="33"/>
      <c r="M311" s="140" t="s">
        <v>19</v>
      </c>
      <c r="N311" s="141" t="s">
        <v>46</v>
      </c>
      <c r="P311" s="142">
        <f>O311*H311</f>
        <v>0</v>
      </c>
      <c r="Q311" s="142">
        <v>8.8000000000000003E-4</v>
      </c>
      <c r="R311" s="142">
        <f>Q311*H311</f>
        <v>0.1065856</v>
      </c>
      <c r="S311" s="142">
        <v>0</v>
      </c>
      <c r="T311" s="143">
        <f>S311*H311</f>
        <v>0</v>
      </c>
      <c r="AR311" s="144" t="s">
        <v>375</v>
      </c>
      <c r="AT311" s="144" t="s">
        <v>220</v>
      </c>
      <c r="AU311" s="144" t="s">
        <v>85</v>
      </c>
      <c r="AY311" s="18" t="s">
        <v>218</v>
      </c>
      <c r="BE311" s="145">
        <f>IF(N311="základní",J311,0)</f>
        <v>0</v>
      </c>
      <c r="BF311" s="145">
        <f>IF(N311="snížená",J311,0)</f>
        <v>0</v>
      </c>
      <c r="BG311" s="145">
        <f>IF(N311="zákl. přenesená",J311,0)</f>
        <v>0</v>
      </c>
      <c r="BH311" s="145">
        <f>IF(N311="sníž. přenesená",J311,0)</f>
        <v>0</v>
      </c>
      <c r="BI311" s="145">
        <f>IF(N311="nulová",J311,0)</f>
        <v>0</v>
      </c>
      <c r="BJ311" s="18" t="s">
        <v>83</v>
      </c>
      <c r="BK311" s="145">
        <f>ROUND(I311*H311,2)</f>
        <v>0</v>
      </c>
      <c r="BL311" s="18" t="s">
        <v>375</v>
      </c>
      <c r="BM311" s="144" t="s">
        <v>2451</v>
      </c>
    </row>
    <row r="312" spans="2:65" s="1" customFormat="1" ht="11.25">
      <c r="B312" s="33"/>
      <c r="D312" s="146" t="s">
        <v>226</v>
      </c>
      <c r="F312" s="147" t="s">
        <v>2452</v>
      </c>
      <c r="I312" s="148"/>
      <c r="L312" s="33"/>
      <c r="M312" s="149"/>
      <c r="T312" s="54"/>
      <c r="AT312" s="18" t="s">
        <v>226</v>
      </c>
      <c r="AU312" s="18" t="s">
        <v>85</v>
      </c>
    </row>
    <row r="313" spans="2:65" s="1" customFormat="1" ht="11.25">
      <c r="B313" s="33"/>
      <c r="D313" s="150" t="s">
        <v>228</v>
      </c>
      <c r="F313" s="151" t="s">
        <v>2453</v>
      </c>
      <c r="I313" s="148"/>
      <c r="L313" s="33"/>
      <c r="M313" s="149"/>
      <c r="T313" s="54"/>
      <c r="AT313" s="18" t="s">
        <v>228</v>
      </c>
      <c r="AU313" s="18" t="s">
        <v>85</v>
      </c>
    </row>
    <row r="314" spans="2:65" s="12" customFormat="1" ht="11.25">
      <c r="B314" s="152"/>
      <c r="D314" s="146" t="s">
        <v>230</v>
      </c>
      <c r="E314" s="153" t="s">
        <v>19</v>
      </c>
      <c r="F314" s="154" t="s">
        <v>2454</v>
      </c>
      <c r="H314" s="153" t="s">
        <v>19</v>
      </c>
      <c r="I314" s="155"/>
      <c r="L314" s="152"/>
      <c r="M314" s="156"/>
      <c r="T314" s="157"/>
      <c r="AT314" s="153" t="s">
        <v>230</v>
      </c>
      <c r="AU314" s="153" t="s">
        <v>85</v>
      </c>
      <c r="AV314" s="12" t="s">
        <v>83</v>
      </c>
      <c r="AW314" s="12" t="s">
        <v>36</v>
      </c>
      <c r="AX314" s="12" t="s">
        <v>75</v>
      </c>
      <c r="AY314" s="153" t="s">
        <v>218</v>
      </c>
    </row>
    <row r="315" spans="2:65" s="13" customFormat="1" ht="11.25">
      <c r="B315" s="158"/>
      <c r="D315" s="146" t="s">
        <v>230</v>
      </c>
      <c r="E315" s="159" t="s">
        <v>19</v>
      </c>
      <c r="F315" s="160" t="s">
        <v>2335</v>
      </c>
      <c r="H315" s="161">
        <v>60.56</v>
      </c>
      <c r="I315" s="162"/>
      <c r="L315" s="158"/>
      <c r="M315" s="163"/>
      <c r="T315" s="164"/>
      <c r="AT315" s="159" t="s">
        <v>230</v>
      </c>
      <c r="AU315" s="159" t="s">
        <v>85</v>
      </c>
      <c r="AV315" s="13" t="s">
        <v>85</v>
      </c>
      <c r="AW315" s="13" t="s">
        <v>36</v>
      </c>
      <c r="AX315" s="13" t="s">
        <v>75</v>
      </c>
      <c r="AY315" s="159" t="s">
        <v>218</v>
      </c>
    </row>
    <row r="316" spans="2:65" s="14" customFormat="1" ht="11.25">
      <c r="B316" s="165"/>
      <c r="D316" s="146" t="s">
        <v>230</v>
      </c>
      <c r="E316" s="166" t="s">
        <v>2329</v>
      </c>
      <c r="F316" s="167" t="s">
        <v>235</v>
      </c>
      <c r="H316" s="168">
        <v>60.56</v>
      </c>
      <c r="I316" s="169"/>
      <c r="L316" s="165"/>
      <c r="M316" s="170"/>
      <c r="T316" s="171"/>
      <c r="AT316" s="166" t="s">
        <v>230</v>
      </c>
      <c r="AU316" s="166" t="s">
        <v>85</v>
      </c>
      <c r="AV316" s="14" t="s">
        <v>224</v>
      </c>
      <c r="AW316" s="14" t="s">
        <v>36</v>
      </c>
      <c r="AX316" s="14" t="s">
        <v>75</v>
      </c>
      <c r="AY316" s="166" t="s">
        <v>218</v>
      </c>
    </row>
    <row r="317" spans="2:65" s="13" customFormat="1" ht="11.25">
      <c r="B317" s="158"/>
      <c r="D317" s="146" t="s">
        <v>230</v>
      </c>
      <c r="E317" s="159" t="s">
        <v>19</v>
      </c>
      <c r="F317" s="160" t="s">
        <v>2455</v>
      </c>
      <c r="H317" s="161">
        <v>121.12</v>
      </c>
      <c r="I317" s="162"/>
      <c r="L317" s="158"/>
      <c r="M317" s="163"/>
      <c r="T317" s="164"/>
      <c r="AT317" s="159" t="s">
        <v>230</v>
      </c>
      <c r="AU317" s="159" t="s">
        <v>85</v>
      </c>
      <c r="AV317" s="13" t="s">
        <v>85</v>
      </c>
      <c r="AW317" s="13" t="s">
        <v>36</v>
      </c>
      <c r="AX317" s="13" t="s">
        <v>83</v>
      </c>
      <c r="AY317" s="159" t="s">
        <v>218</v>
      </c>
    </row>
    <row r="318" spans="2:65" s="1" customFormat="1" ht="11.25">
      <c r="B318" s="33"/>
      <c r="D318" s="146" t="s">
        <v>247</v>
      </c>
      <c r="F318" s="172" t="s">
        <v>2456</v>
      </c>
      <c r="L318" s="33"/>
      <c r="M318" s="149"/>
      <c r="T318" s="54"/>
      <c r="AU318" s="18" t="s">
        <v>85</v>
      </c>
    </row>
    <row r="319" spans="2:65" s="1" customFormat="1" ht="11.25">
      <c r="B319" s="33"/>
      <c r="D319" s="146" t="s">
        <v>247</v>
      </c>
      <c r="F319" s="173" t="s">
        <v>1134</v>
      </c>
      <c r="H319" s="174">
        <v>0</v>
      </c>
      <c r="L319" s="33"/>
      <c r="M319" s="149"/>
      <c r="T319" s="54"/>
      <c r="AU319" s="18" t="s">
        <v>85</v>
      </c>
    </row>
    <row r="320" spans="2:65" s="1" customFormat="1" ht="11.25">
      <c r="B320" s="33"/>
      <c r="D320" s="146" t="s">
        <v>247</v>
      </c>
      <c r="F320" s="173" t="s">
        <v>2457</v>
      </c>
      <c r="H320" s="174">
        <v>60.56</v>
      </c>
      <c r="L320" s="33"/>
      <c r="M320" s="149"/>
      <c r="T320" s="54"/>
      <c r="AU320" s="18" t="s">
        <v>85</v>
      </c>
    </row>
    <row r="321" spans="2:65" s="1" customFormat="1" ht="11.25">
      <c r="B321" s="33"/>
      <c r="D321" s="146" t="s">
        <v>247</v>
      </c>
      <c r="F321" s="173" t="s">
        <v>235</v>
      </c>
      <c r="H321" s="174">
        <v>60.56</v>
      </c>
      <c r="L321" s="33"/>
      <c r="M321" s="149"/>
      <c r="T321" s="54"/>
      <c r="AU321" s="18" t="s">
        <v>85</v>
      </c>
    </row>
    <row r="322" spans="2:65" s="1" customFormat="1" ht="11.25">
      <c r="B322" s="33"/>
      <c r="D322" s="146" t="s">
        <v>247</v>
      </c>
      <c r="F322" s="172" t="s">
        <v>2458</v>
      </c>
      <c r="L322" s="33"/>
      <c r="M322" s="149"/>
      <c r="T322" s="54"/>
      <c r="AU322" s="18" t="s">
        <v>85</v>
      </c>
    </row>
    <row r="323" spans="2:65" s="1" customFormat="1" ht="11.25">
      <c r="B323" s="33"/>
      <c r="D323" s="146" t="s">
        <v>247</v>
      </c>
      <c r="F323" s="173" t="s">
        <v>2454</v>
      </c>
      <c r="H323" s="174">
        <v>0</v>
      </c>
      <c r="L323" s="33"/>
      <c r="M323" s="149"/>
      <c r="T323" s="54"/>
      <c r="AU323" s="18" t="s">
        <v>85</v>
      </c>
    </row>
    <row r="324" spans="2:65" s="1" customFormat="1" ht="11.25">
      <c r="B324" s="33"/>
      <c r="D324" s="146" t="s">
        <v>247</v>
      </c>
      <c r="F324" s="173" t="s">
        <v>2335</v>
      </c>
      <c r="H324" s="174">
        <v>60.56</v>
      </c>
      <c r="L324" s="33"/>
      <c r="M324" s="149"/>
      <c r="T324" s="54"/>
      <c r="AU324" s="18" t="s">
        <v>85</v>
      </c>
    </row>
    <row r="325" spans="2:65" s="1" customFormat="1" ht="11.25">
      <c r="B325" s="33"/>
      <c r="D325" s="146" t="s">
        <v>247</v>
      </c>
      <c r="F325" s="173" t="s">
        <v>235</v>
      </c>
      <c r="H325" s="174">
        <v>60.56</v>
      </c>
      <c r="L325" s="33"/>
      <c r="M325" s="149"/>
      <c r="T325" s="54"/>
      <c r="AU325" s="18" t="s">
        <v>85</v>
      </c>
    </row>
    <row r="326" spans="2:65" s="1" customFormat="1" ht="16.5" customHeight="1">
      <c r="B326" s="33"/>
      <c r="C326" s="186" t="s">
        <v>475</v>
      </c>
      <c r="D326" s="186" t="s">
        <v>638</v>
      </c>
      <c r="E326" s="187" t="s">
        <v>2459</v>
      </c>
      <c r="F326" s="188" t="s">
        <v>2460</v>
      </c>
      <c r="G326" s="189" t="s">
        <v>151</v>
      </c>
      <c r="H326" s="190">
        <v>72.671999999999997</v>
      </c>
      <c r="I326" s="191"/>
      <c r="J326" s="192">
        <f>ROUND(I326*H326,2)</f>
        <v>0</v>
      </c>
      <c r="K326" s="188" t="s">
        <v>19</v>
      </c>
      <c r="L326" s="193"/>
      <c r="M326" s="194" t="s">
        <v>19</v>
      </c>
      <c r="N326" s="195" t="s">
        <v>46</v>
      </c>
      <c r="P326" s="142">
        <f>O326*H326</f>
        <v>0</v>
      </c>
      <c r="Q326" s="142">
        <v>6.1000000000000004E-3</v>
      </c>
      <c r="R326" s="142">
        <f>Q326*H326</f>
        <v>0.4432992</v>
      </c>
      <c r="S326" s="142">
        <v>0</v>
      </c>
      <c r="T326" s="143">
        <f>S326*H326</f>
        <v>0</v>
      </c>
      <c r="AR326" s="144" t="s">
        <v>510</v>
      </c>
      <c r="AT326" s="144" t="s">
        <v>638</v>
      </c>
      <c r="AU326" s="144" t="s">
        <v>85</v>
      </c>
      <c r="AY326" s="18" t="s">
        <v>218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8" t="s">
        <v>83</v>
      </c>
      <c r="BK326" s="145">
        <f>ROUND(I326*H326,2)</f>
        <v>0</v>
      </c>
      <c r="BL326" s="18" t="s">
        <v>375</v>
      </c>
      <c r="BM326" s="144" t="s">
        <v>2461</v>
      </c>
    </row>
    <row r="327" spans="2:65" s="1" customFormat="1" ht="11.25">
      <c r="B327" s="33"/>
      <c r="D327" s="146" t="s">
        <v>226</v>
      </c>
      <c r="F327" s="147" t="s">
        <v>2462</v>
      </c>
      <c r="I327" s="148"/>
      <c r="L327" s="33"/>
      <c r="M327" s="149"/>
      <c r="T327" s="54"/>
      <c r="AT327" s="18" t="s">
        <v>226</v>
      </c>
      <c r="AU327" s="18" t="s">
        <v>85</v>
      </c>
    </row>
    <row r="328" spans="2:65" s="13" customFormat="1" ht="11.25">
      <c r="B328" s="158"/>
      <c r="D328" s="146" t="s">
        <v>230</v>
      </c>
      <c r="E328" s="159" t="s">
        <v>19</v>
      </c>
      <c r="F328" s="160" t="s">
        <v>2463</v>
      </c>
      <c r="H328" s="161">
        <v>72.671999999999997</v>
      </c>
      <c r="I328" s="162"/>
      <c r="L328" s="158"/>
      <c r="M328" s="163"/>
      <c r="T328" s="164"/>
      <c r="AT328" s="159" t="s">
        <v>230</v>
      </c>
      <c r="AU328" s="159" t="s">
        <v>85</v>
      </c>
      <c r="AV328" s="13" t="s">
        <v>85</v>
      </c>
      <c r="AW328" s="13" t="s">
        <v>36</v>
      </c>
      <c r="AX328" s="13" t="s">
        <v>83</v>
      </c>
      <c r="AY328" s="159" t="s">
        <v>218</v>
      </c>
    </row>
    <row r="329" spans="2:65" s="1" customFormat="1" ht="11.25">
      <c r="B329" s="33"/>
      <c r="D329" s="146" t="s">
        <v>247</v>
      </c>
      <c r="F329" s="172" t="s">
        <v>2458</v>
      </c>
      <c r="L329" s="33"/>
      <c r="M329" s="149"/>
      <c r="T329" s="54"/>
      <c r="AU329" s="18" t="s">
        <v>85</v>
      </c>
    </row>
    <row r="330" spans="2:65" s="1" customFormat="1" ht="11.25">
      <c r="B330" s="33"/>
      <c r="D330" s="146" t="s">
        <v>247</v>
      </c>
      <c r="F330" s="173" t="s">
        <v>2454</v>
      </c>
      <c r="H330" s="174">
        <v>0</v>
      </c>
      <c r="L330" s="33"/>
      <c r="M330" s="149"/>
      <c r="T330" s="54"/>
      <c r="AU330" s="18" t="s">
        <v>85</v>
      </c>
    </row>
    <row r="331" spans="2:65" s="1" customFormat="1" ht="11.25">
      <c r="B331" s="33"/>
      <c r="D331" s="146" t="s">
        <v>247</v>
      </c>
      <c r="F331" s="173" t="s">
        <v>2335</v>
      </c>
      <c r="H331" s="174">
        <v>60.56</v>
      </c>
      <c r="L331" s="33"/>
      <c r="M331" s="149"/>
      <c r="T331" s="54"/>
      <c r="AU331" s="18" t="s">
        <v>85</v>
      </c>
    </row>
    <row r="332" spans="2:65" s="1" customFormat="1" ht="11.25">
      <c r="B332" s="33"/>
      <c r="D332" s="146" t="s">
        <v>247</v>
      </c>
      <c r="F332" s="173" t="s">
        <v>235</v>
      </c>
      <c r="H332" s="174">
        <v>60.56</v>
      </c>
      <c r="L332" s="33"/>
      <c r="M332" s="149"/>
      <c r="T332" s="54"/>
      <c r="AU332" s="18" t="s">
        <v>85</v>
      </c>
    </row>
    <row r="333" spans="2:65" s="1" customFormat="1" ht="16.5" customHeight="1">
      <c r="B333" s="33"/>
      <c r="C333" s="186" t="s">
        <v>487</v>
      </c>
      <c r="D333" s="186" t="s">
        <v>638</v>
      </c>
      <c r="E333" s="187" t="s">
        <v>2464</v>
      </c>
      <c r="F333" s="188" t="s">
        <v>2465</v>
      </c>
      <c r="G333" s="189" t="s">
        <v>151</v>
      </c>
      <c r="H333" s="190">
        <v>72.671999999999997</v>
      </c>
      <c r="I333" s="191"/>
      <c r="J333" s="192">
        <f>ROUND(I333*H333,2)</f>
        <v>0</v>
      </c>
      <c r="K333" s="188" t="s">
        <v>19</v>
      </c>
      <c r="L333" s="193"/>
      <c r="M333" s="194" t="s">
        <v>19</v>
      </c>
      <c r="N333" s="195" t="s">
        <v>46</v>
      </c>
      <c r="P333" s="142">
        <f>O333*H333</f>
        <v>0</v>
      </c>
      <c r="Q333" s="142">
        <v>6.8999999999999999E-3</v>
      </c>
      <c r="R333" s="142">
        <f>Q333*H333</f>
        <v>0.50143680000000002</v>
      </c>
      <c r="S333" s="142">
        <v>0</v>
      </c>
      <c r="T333" s="143">
        <f>S333*H333</f>
        <v>0</v>
      </c>
      <c r="AR333" s="144" t="s">
        <v>510</v>
      </c>
      <c r="AT333" s="144" t="s">
        <v>638</v>
      </c>
      <c r="AU333" s="144" t="s">
        <v>85</v>
      </c>
      <c r="AY333" s="18" t="s">
        <v>218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8" t="s">
        <v>83</v>
      </c>
      <c r="BK333" s="145">
        <f>ROUND(I333*H333,2)</f>
        <v>0</v>
      </c>
      <c r="BL333" s="18" t="s">
        <v>375</v>
      </c>
      <c r="BM333" s="144" t="s">
        <v>2466</v>
      </c>
    </row>
    <row r="334" spans="2:65" s="1" customFormat="1" ht="11.25">
      <c r="B334" s="33"/>
      <c r="D334" s="146" t="s">
        <v>226</v>
      </c>
      <c r="F334" s="147" t="s">
        <v>2467</v>
      </c>
      <c r="I334" s="148"/>
      <c r="L334" s="33"/>
      <c r="M334" s="149"/>
      <c r="T334" s="54"/>
      <c r="AT334" s="18" t="s">
        <v>226</v>
      </c>
      <c r="AU334" s="18" t="s">
        <v>85</v>
      </c>
    </row>
    <row r="335" spans="2:65" s="13" customFormat="1" ht="11.25">
      <c r="B335" s="158"/>
      <c r="D335" s="146" t="s">
        <v>230</v>
      </c>
      <c r="E335" s="159" t="s">
        <v>19</v>
      </c>
      <c r="F335" s="160" t="s">
        <v>2463</v>
      </c>
      <c r="H335" s="161">
        <v>72.671999999999997</v>
      </c>
      <c r="I335" s="162"/>
      <c r="L335" s="158"/>
      <c r="M335" s="163"/>
      <c r="T335" s="164"/>
      <c r="AT335" s="159" t="s">
        <v>230</v>
      </c>
      <c r="AU335" s="159" t="s">
        <v>85</v>
      </c>
      <c r="AV335" s="13" t="s">
        <v>85</v>
      </c>
      <c r="AW335" s="13" t="s">
        <v>36</v>
      </c>
      <c r="AX335" s="13" t="s">
        <v>83</v>
      </c>
      <c r="AY335" s="159" t="s">
        <v>218</v>
      </c>
    </row>
    <row r="336" spans="2:65" s="1" customFormat="1" ht="11.25">
      <c r="B336" s="33"/>
      <c r="D336" s="146" t="s">
        <v>247</v>
      </c>
      <c r="F336" s="172" t="s">
        <v>2458</v>
      </c>
      <c r="L336" s="33"/>
      <c r="M336" s="149"/>
      <c r="T336" s="54"/>
      <c r="AU336" s="18" t="s">
        <v>85</v>
      </c>
    </row>
    <row r="337" spans="2:65" s="1" customFormat="1" ht="11.25">
      <c r="B337" s="33"/>
      <c r="D337" s="146" t="s">
        <v>247</v>
      </c>
      <c r="F337" s="173" t="s">
        <v>2454</v>
      </c>
      <c r="H337" s="174">
        <v>0</v>
      </c>
      <c r="L337" s="33"/>
      <c r="M337" s="149"/>
      <c r="T337" s="54"/>
      <c r="AU337" s="18" t="s">
        <v>85</v>
      </c>
    </row>
    <row r="338" spans="2:65" s="1" customFormat="1" ht="11.25">
      <c r="B338" s="33"/>
      <c r="D338" s="146" t="s">
        <v>247</v>
      </c>
      <c r="F338" s="173" t="s">
        <v>2335</v>
      </c>
      <c r="H338" s="174">
        <v>60.56</v>
      </c>
      <c r="L338" s="33"/>
      <c r="M338" s="149"/>
      <c r="T338" s="54"/>
      <c r="AU338" s="18" t="s">
        <v>85</v>
      </c>
    </row>
    <row r="339" spans="2:65" s="1" customFormat="1" ht="11.25">
      <c r="B339" s="33"/>
      <c r="D339" s="146" t="s">
        <v>247</v>
      </c>
      <c r="F339" s="173" t="s">
        <v>235</v>
      </c>
      <c r="H339" s="174">
        <v>60.56</v>
      </c>
      <c r="L339" s="33"/>
      <c r="M339" s="149"/>
      <c r="T339" s="54"/>
      <c r="AU339" s="18" t="s">
        <v>85</v>
      </c>
    </row>
    <row r="340" spans="2:65" s="1" customFormat="1" ht="16.5" customHeight="1">
      <c r="B340" s="33"/>
      <c r="C340" s="133" t="s">
        <v>498</v>
      </c>
      <c r="D340" s="133" t="s">
        <v>220</v>
      </c>
      <c r="E340" s="134" t="s">
        <v>2468</v>
      </c>
      <c r="F340" s="135" t="s">
        <v>2469</v>
      </c>
      <c r="G340" s="136" t="s">
        <v>157</v>
      </c>
      <c r="H340" s="137">
        <v>79.400000000000006</v>
      </c>
      <c r="I340" s="138"/>
      <c r="J340" s="139">
        <f>ROUND(I340*H340,2)</f>
        <v>0</v>
      </c>
      <c r="K340" s="135" t="s">
        <v>19</v>
      </c>
      <c r="L340" s="33"/>
      <c r="M340" s="140" t="s">
        <v>19</v>
      </c>
      <c r="N340" s="141" t="s">
        <v>46</v>
      </c>
      <c r="P340" s="142">
        <f>O340*H340</f>
        <v>0</v>
      </c>
      <c r="Q340" s="142">
        <v>0</v>
      </c>
      <c r="R340" s="142">
        <f>Q340*H340</f>
        <v>0</v>
      </c>
      <c r="S340" s="142">
        <v>0</v>
      </c>
      <c r="T340" s="143">
        <f>S340*H340</f>
        <v>0</v>
      </c>
      <c r="AR340" s="144" t="s">
        <v>375</v>
      </c>
      <c r="AT340" s="144" t="s">
        <v>220</v>
      </c>
      <c r="AU340" s="144" t="s">
        <v>85</v>
      </c>
      <c r="AY340" s="18" t="s">
        <v>218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8" t="s">
        <v>83</v>
      </c>
      <c r="BK340" s="145">
        <f>ROUND(I340*H340,2)</f>
        <v>0</v>
      </c>
      <c r="BL340" s="18" t="s">
        <v>375</v>
      </c>
      <c r="BM340" s="144" t="s">
        <v>2470</v>
      </c>
    </row>
    <row r="341" spans="2:65" s="1" customFormat="1" ht="11.25">
      <c r="B341" s="33"/>
      <c r="D341" s="146" t="s">
        <v>226</v>
      </c>
      <c r="F341" s="147" t="s">
        <v>2469</v>
      </c>
      <c r="I341" s="148"/>
      <c r="L341" s="33"/>
      <c r="M341" s="149"/>
      <c r="T341" s="54"/>
      <c r="AT341" s="18" t="s">
        <v>226</v>
      </c>
      <c r="AU341" s="18" t="s">
        <v>85</v>
      </c>
    </row>
    <row r="342" spans="2:65" s="12" customFormat="1" ht="11.25">
      <c r="B342" s="152"/>
      <c r="D342" s="146" t="s">
        <v>230</v>
      </c>
      <c r="E342" s="153" t="s">
        <v>19</v>
      </c>
      <c r="F342" s="154" t="s">
        <v>2471</v>
      </c>
      <c r="H342" s="153" t="s">
        <v>19</v>
      </c>
      <c r="I342" s="155"/>
      <c r="L342" s="152"/>
      <c r="M342" s="156"/>
      <c r="T342" s="157"/>
      <c r="AT342" s="153" t="s">
        <v>230</v>
      </c>
      <c r="AU342" s="153" t="s">
        <v>85</v>
      </c>
      <c r="AV342" s="12" t="s">
        <v>83</v>
      </c>
      <c r="AW342" s="12" t="s">
        <v>36</v>
      </c>
      <c r="AX342" s="12" t="s">
        <v>75</v>
      </c>
      <c r="AY342" s="153" t="s">
        <v>218</v>
      </c>
    </row>
    <row r="343" spans="2:65" s="13" customFormat="1" ht="11.25">
      <c r="B343" s="158"/>
      <c r="D343" s="146" t="s">
        <v>230</v>
      </c>
      <c r="E343" s="159" t="s">
        <v>19</v>
      </c>
      <c r="F343" s="160" t="s">
        <v>2472</v>
      </c>
      <c r="H343" s="161">
        <v>79.400000000000006</v>
      </c>
      <c r="I343" s="162"/>
      <c r="L343" s="158"/>
      <c r="M343" s="163"/>
      <c r="T343" s="164"/>
      <c r="AT343" s="159" t="s">
        <v>230</v>
      </c>
      <c r="AU343" s="159" t="s">
        <v>85</v>
      </c>
      <c r="AV343" s="13" t="s">
        <v>85</v>
      </c>
      <c r="AW343" s="13" t="s">
        <v>36</v>
      </c>
      <c r="AX343" s="13" t="s">
        <v>83</v>
      </c>
      <c r="AY343" s="159" t="s">
        <v>218</v>
      </c>
    </row>
    <row r="344" spans="2:65" s="1" customFormat="1" ht="16.5" customHeight="1">
      <c r="B344" s="33"/>
      <c r="C344" s="133" t="s">
        <v>504</v>
      </c>
      <c r="D344" s="133" t="s">
        <v>220</v>
      </c>
      <c r="E344" s="134" t="s">
        <v>2473</v>
      </c>
      <c r="F344" s="135" t="s">
        <v>2474</v>
      </c>
      <c r="G344" s="136" t="s">
        <v>181</v>
      </c>
      <c r="H344" s="137">
        <v>1.0509999999999999</v>
      </c>
      <c r="I344" s="138"/>
      <c r="J344" s="139">
        <f>ROUND(I344*H344,2)</f>
        <v>0</v>
      </c>
      <c r="K344" s="135" t="s">
        <v>223</v>
      </c>
      <c r="L344" s="33"/>
      <c r="M344" s="140" t="s">
        <v>19</v>
      </c>
      <c r="N344" s="141" t="s">
        <v>46</v>
      </c>
      <c r="P344" s="142">
        <f>O344*H344</f>
        <v>0</v>
      </c>
      <c r="Q344" s="142">
        <v>0</v>
      </c>
      <c r="R344" s="142">
        <f>Q344*H344</f>
        <v>0</v>
      </c>
      <c r="S344" s="142">
        <v>0</v>
      </c>
      <c r="T344" s="143">
        <f>S344*H344</f>
        <v>0</v>
      </c>
      <c r="AR344" s="144" t="s">
        <v>375</v>
      </c>
      <c r="AT344" s="144" t="s">
        <v>220</v>
      </c>
      <c r="AU344" s="144" t="s">
        <v>85</v>
      </c>
      <c r="AY344" s="18" t="s">
        <v>218</v>
      </c>
      <c r="BE344" s="145">
        <f>IF(N344="základní",J344,0)</f>
        <v>0</v>
      </c>
      <c r="BF344" s="145">
        <f>IF(N344="snížená",J344,0)</f>
        <v>0</v>
      </c>
      <c r="BG344" s="145">
        <f>IF(N344="zákl. přenesená",J344,0)</f>
        <v>0</v>
      </c>
      <c r="BH344" s="145">
        <f>IF(N344="sníž. přenesená",J344,0)</f>
        <v>0</v>
      </c>
      <c r="BI344" s="145">
        <f>IF(N344="nulová",J344,0)</f>
        <v>0</v>
      </c>
      <c r="BJ344" s="18" t="s">
        <v>83</v>
      </c>
      <c r="BK344" s="145">
        <f>ROUND(I344*H344,2)</f>
        <v>0</v>
      </c>
      <c r="BL344" s="18" t="s">
        <v>375</v>
      </c>
      <c r="BM344" s="144" t="s">
        <v>2475</v>
      </c>
    </row>
    <row r="345" spans="2:65" s="1" customFormat="1" ht="19.5">
      <c r="B345" s="33"/>
      <c r="D345" s="146" t="s">
        <v>226</v>
      </c>
      <c r="F345" s="147" t="s">
        <v>2476</v>
      </c>
      <c r="I345" s="148"/>
      <c r="L345" s="33"/>
      <c r="M345" s="149"/>
      <c r="T345" s="54"/>
      <c r="AT345" s="18" t="s">
        <v>226</v>
      </c>
      <c r="AU345" s="18" t="s">
        <v>85</v>
      </c>
    </row>
    <row r="346" spans="2:65" s="1" customFormat="1" ht="11.25">
      <c r="B346" s="33"/>
      <c r="D346" s="150" t="s">
        <v>228</v>
      </c>
      <c r="F346" s="151" t="s">
        <v>2477</v>
      </c>
      <c r="I346" s="148"/>
      <c r="L346" s="33"/>
      <c r="M346" s="149"/>
      <c r="T346" s="54"/>
      <c r="AT346" s="18" t="s">
        <v>228</v>
      </c>
      <c r="AU346" s="18" t="s">
        <v>85</v>
      </c>
    </row>
    <row r="347" spans="2:65" s="11" customFormat="1" ht="22.9" customHeight="1">
      <c r="B347" s="121"/>
      <c r="D347" s="122" t="s">
        <v>74</v>
      </c>
      <c r="E347" s="131" t="s">
        <v>2478</v>
      </c>
      <c r="F347" s="131" t="s">
        <v>2479</v>
      </c>
      <c r="I347" s="124"/>
      <c r="J347" s="132">
        <f>BK347</f>
        <v>0</v>
      </c>
      <c r="L347" s="121"/>
      <c r="M347" s="126"/>
      <c r="P347" s="127">
        <f>SUM(P348:P378)</f>
        <v>0</v>
      </c>
      <c r="R347" s="127">
        <f>SUM(R348:R378)</f>
        <v>7.2066400000000003E-2</v>
      </c>
      <c r="T347" s="128">
        <f>SUM(T348:T378)</f>
        <v>0</v>
      </c>
      <c r="AR347" s="122" t="s">
        <v>85</v>
      </c>
      <c r="AT347" s="129" t="s">
        <v>74</v>
      </c>
      <c r="AU347" s="129" t="s">
        <v>83</v>
      </c>
      <c r="AY347" s="122" t="s">
        <v>218</v>
      </c>
      <c r="BK347" s="130">
        <f>SUM(BK348:BK378)</f>
        <v>0</v>
      </c>
    </row>
    <row r="348" spans="2:65" s="1" customFormat="1" ht="16.5" customHeight="1">
      <c r="B348" s="33"/>
      <c r="C348" s="133" t="s">
        <v>510</v>
      </c>
      <c r="D348" s="133" t="s">
        <v>220</v>
      </c>
      <c r="E348" s="134" t="s">
        <v>2480</v>
      </c>
      <c r="F348" s="135" t="s">
        <v>2481</v>
      </c>
      <c r="G348" s="136" t="s">
        <v>151</v>
      </c>
      <c r="H348" s="137">
        <v>60.56</v>
      </c>
      <c r="I348" s="138"/>
      <c r="J348" s="139">
        <f>ROUND(I348*H348,2)</f>
        <v>0</v>
      </c>
      <c r="K348" s="135" t="s">
        <v>223</v>
      </c>
      <c r="L348" s="33"/>
      <c r="M348" s="140" t="s">
        <v>19</v>
      </c>
      <c r="N348" s="141" t="s">
        <v>46</v>
      </c>
      <c r="P348" s="142">
        <f>O348*H348</f>
        <v>0</v>
      </c>
      <c r="Q348" s="142">
        <v>3.0000000000000001E-5</v>
      </c>
      <c r="R348" s="142">
        <f>Q348*H348</f>
        <v>1.8168000000000001E-3</v>
      </c>
      <c r="S348" s="142">
        <v>0</v>
      </c>
      <c r="T348" s="143">
        <f>S348*H348</f>
        <v>0</v>
      </c>
      <c r="AR348" s="144" t="s">
        <v>375</v>
      </c>
      <c r="AT348" s="144" t="s">
        <v>220</v>
      </c>
      <c r="AU348" s="144" t="s">
        <v>85</v>
      </c>
      <c r="AY348" s="18" t="s">
        <v>218</v>
      </c>
      <c r="BE348" s="145">
        <f>IF(N348="základní",J348,0)</f>
        <v>0</v>
      </c>
      <c r="BF348" s="145">
        <f>IF(N348="snížená",J348,0)</f>
        <v>0</v>
      </c>
      <c r="BG348" s="145">
        <f>IF(N348="zákl. přenesená",J348,0)</f>
        <v>0</v>
      </c>
      <c r="BH348" s="145">
        <f>IF(N348="sníž. přenesená",J348,0)</f>
        <v>0</v>
      </c>
      <c r="BI348" s="145">
        <f>IF(N348="nulová",J348,0)</f>
        <v>0</v>
      </c>
      <c r="BJ348" s="18" t="s">
        <v>83</v>
      </c>
      <c r="BK348" s="145">
        <f>ROUND(I348*H348,2)</f>
        <v>0</v>
      </c>
      <c r="BL348" s="18" t="s">
        <v>375</v>
      </c>
      <c r="BM348" s="144" t="s">
        <v>2482</v>
      </c>
    </row>
    <row r="349" spans="2:65" s="1" customFormat="1" ht="11.25">
      <c r="B349" s="33"/>
      <c r="D349" s="146" t="s">
        <v>226</v>
      </c>
      <c r="F349" s="147" t="s">
        <v>2483</v>
      </c>
      <c r="I349" s="148"/>
      <c r="L349" s="33"/>
      <c r="M349" s="149"/>
      <c r="T349" s="54"/>
      <c r="AT349" s="18" t="s">
        <v>226</v>
      </c>
      <c r="AU349" s="18" t="s">
        <v>85</v>
      </c>
    </row>
    <row r="350" spans="2:65" s="1" customFormat="1" ht="11.25">
      <c r="B350" s="33"/>
      <c r="D350" s="150" t="s">
        <v>228</v>
      </c>
      <c r="F350" s="151" t="s">
        <v>2484</v>
      </c>
      <c r="I350" s="148"/>
      <c r="L350" s="33"/>
      <c r="M350" s="149"/>
      <c r="T350" s="54"/>
      <c r="AT350" s="18" t="s">
        <v>228</v>
      </c>
      <c r="AU350" s="18" t="s">
        <v>85</v>
      </c>
    </row>
    <row r="351" spans="2:65" s="13" customFormat="1" ht="11.25">
      <c r="B351" s="158"/>
      <c r="D351" s="146" t="s">
        <v>230</v>
      </c>
      <c r="E351" s="159" t="s">
        <v>19</v>
      </c>
      <c r="F351" s="160" t="s">
        <v>2335</v>
      </c>
      <c r="H351" s="161">
        <v>60.56</v>
      </c>
      <c r="I351" s="162"/>
      <c r="L351" s="158"/>
      <c r="M351" s="163"/>
      <c r="T351" s="164"/>
      <c r="AT351" s="159" t="s">
        <v>230</v>
      </c>
      <c r="AU351" s="159" t="s">
        <v>85</v>
      </c>
      <c r="AV351" s="13" t="s">
        <v>85</v>
      </c>
      <c r="AW351" s="13" t="s">
        <v>36</v>
      </c>
      <c r="AX351" s="13" t="s">
        <v>83</v>
      </c>
      <c r="AY351" s="159" t="s">
        <v>218</v>
      </c>
    </row>
    <row r="352" spans="2:65" s="1" customFormat="1" ht="11.25">
      <c r="B352" s="33"/>
      <c r="D352" s="146" t="s">
        <v>247</v>
      </c>
      <c r="F352" s="172" t="s">
        <v>2456</v>
      </c>
      <c r="L352" s="33"/>
      <c r="M352" s="149"/>
      <c r="T352" s="54"/>
      <c r="AU352" s="18" t="s">
        <v>85</v>
      </c>
    </row>
    <row r="353" spans="2:65" s="1" customFormat="1" ht="11.25">
      <c r="B353" s="33"/>
      <c r="D353" s="146" t="s">
        <v>247</v>
      </c>
      <c r="F353" s="173" t="s">
        <v>1134</v>
      </c>
      <c r="H353" s="174">
        <v>0</v>
      </c>
      <c r="L353" s="33"/>
      <c r="M353" s="149"/>
      <c r="T353" s="54"/>
      <c r="AU353" s="18" t="s">
        <v>85</v>
      </c>
    </row>
    <row r="354" spans="2:65" s="1" customFormat="1" ht="11.25">
      <c r="B354" s="33"/>
      <c r="D354" s="146" t="s">
        <v>247</v>
      </c>
      <c r="F354" s="173" t="s">
        <v>2457</v>
      </c>
      <c r="H354" s="174">
        <v>60.56</v>
      </c>
      <c r="L354" s="33"/>
      <c r="M354" s="149"/>
      <c r="T354" s="54"/>
      <c r="AU354" s="18" t="s">
        <v>85</v>
      </c>
    </row>
    <row r="355" spans="2:65" s="1" customFormat="1" ht="11.25">
      <c r="B355" s="33"/>
      <c r="D355" s="146" t="s">
        <v>247</v>
      </c>
      <c r="F355" s="173" t="s">
        <v>235</v>
      </c>
      <c r="H355" s="174">
        <v>60.56</v>
      </c>
      <c r="L355" s="33"/>
      <c r="M355" s="149"/>
      <c r="T355" s="54"/>
      <c r="AU355" s="18" t="s">
        <v>85</v>
      </c>
    </row>
    <row r="356" spans="2:65" s="1" customFormat="1" ht="16.5" customHeight="1">
      <c r="B356" s="33"/>
      <c r="C356" s="186" t="s">
        <v>520</v>
      </c>
      <c r="D356" s="186" t="s">
        <v>638</v>
      </c>
      <c r="E356" s="187" t="s">
        <v>2485</v>
      </c>
      <c r="F356" s="188" t="s">
        <v>2486</v>
      </c>
      <c r="G356" s="189" t="s">
        <v>151</v>
      </c>
      <c r="H356" s="190">
        <v>72.671999999999997</v>
      </c>
      <c r="I356" s="191"/>
      <c r="J356" s="192">
        <f>ROUND(I356*H356,2)</f>
        <v>0</v>
      </c>
      <c r="K356" s="188" t="s">
        <v>19</v>
      </c>
      <c r="L356" s="193"/>
      <c r="M356" s="194" t="s">
        <v>19</v>
      </c>
      <c r="N356" s="195" t="s">
        <v>46</v>
      </c>
      <c r="P356" s="142">
        <f>O356*H356</f>
        <v>0</v>
      </c>
      <c r="Q356" s="142">
        <v>0</v>
      </c>
      <c r="R356" s="142">
        <f>Q356*H356</f>
        <v>0</v>
      </c>
      <c r="S356" s="142">
        <v>0</v>
      </c>
      <c r="T356" s="143">
        <f>S356*H356</f>
        <v>0</v>
      </c>
      <c r="AR356" s="144" t="s">
        <v>510</v>
      </c>
      <c r="AT356" s="144" t="s">
        <v>638</v>
      </c>
      <c r="AU356" s="144" t="s">
        <v>85</v>
      </c>
      <c r="AY356" s="18" t="s">
        <v>218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8" t="s">
        <v>83</v>
      </c>
      <c r="BK356" s="145">
        <f>ROUND(I356*H356,2)</f>
        <v>0</v>
      </c>
      <c r="BL356" s="18" t="s">
        <v>375</v>
      </c>
      <c r="BM356" s="144" t="s">
        <v>2487</v>
      </c>
    </row>
    <row r="357" spans="2:65" s="1" customFormat="1" ht="11.25">
      <c r="B357" s="33"/>
      <c r="D357" s="146" t="s">
        <v>226</v>
      </c>
      <c r="F357" s="147" t="s">
        <v>2486</v>
      </c>
      <c r="I357" s="148"/>
      <c r="L357" s="33"/>
      <c r="M357" s="149"/>
      <c r="T357" s="54"/>
      <c r="AT357" s="18" t="s">
        <v>226</v>
      </c>
      <c r="AU357" s="18" t="s">
        <v>85</v>
      </c>
    </row>
    <row r="358" spans="2:65" s="13" customFormat="1" ht="11.25">
      <c r="B358" s="158"/>
      <c r="D358" s="146" t="s">
        <v>230</v>
      </c>
      <c r="E358" s="159" t="s">
        <v>19</v>
      </c>
      <c r="F358" s="160" t="s">
        <v>2488</v>
      </c>
      <c r="H358" s="161">
        <v>72.671999999999997</v>
      </c>
      <c r="I358" s="162"/>
      <c r="L358" s="158"/>
      <c r="M358" s="163"/>
      <c r="T358" s="164"/>
      <c r="AT358" s="159" t="s">
        <v>230</v>
      </c>
      <c r="AU358" s="159" t="s">
        <v>85</v>
      </c>
      <c r="AV358" s="13" t="s">
        <v>85</v>
      </c>
      <c r="AW358" s="13" t="s">
        <v>36</v>
      </c>
      <c r="AX358" s="13" t="s">
        <v>83</v>
      </c>
      <c r="AY358" s="159" t="s">
        <v>218</v>
      </c>
    </row>
    <row r="359" spans="2:65" s="1" customFormat="1" ht="11.25">
      <c r="B359" s="33"/>
      <c r="D359" s="146" t="s">
        <v>247</v>
      </c>
      <c r="F359" s="172" t="s">
        <v>2456</v>
      </c>
      <c r="L359" s="33"/>
      <c r="M359" s="149"/>
      <c r="T359" s="54"/>
      <c r="AU359" s="18" t="s">
        <v>85</v>
      </c>
    </row>
    <row r="360" spans="2:65" s="1" customFormat="1" ht="11.25">
      <c r="B360" s="33"/>
      <c r="D360" s="146" t="s">
        <v>247</v>
      </c>
      <c r="F360" s="173" t="s">
        <v>1134</v>
      </c>
      <c r="H360" s="174">
        <v>0</v>
      </c>
      <c r="L360" s="33"/>
      <c r="M360" s="149"/>
      <c r="T360" s="54"/>
      <c r="AU360" s="18" t="s">
        <v>85</v>
      </c>
    </row>
    <row r="361" spans="2:65" s="1" customFormat="1" ht="11.25">
      <c r="B361" s="33"/>
      <c r="D361" s="146" t="s">
        <v>247</v>
      </c>
      <c r="F361" s="173" t="s">
        <v>2457</v>
      </c>
      <c r="H361" s="174">
        <v>60.56</v>
      </c>
      <c r="L361" s="33"/>
      <c r="M361" s="149"/>
      <c r="T361" s="54"/>
      <c r="AU361" s="18" t="s">
        <v>85</v>
      </c>
    </row>
    <row r="362" spans="2:65" s="1" customFormat="1" ht="11.25">
      <c r="B362" s="33"/>
      <c r="D362" s="146" t="s">
        <v>247</v>
      </c>
      <c r="F362" s="173" t="s">
        <v>235</v>
      </c>
      <c r="H362" s="174">
        <v>60.56</v>
      </c>
      <c r="L362" s="33"/>
      <c r="M362" s="149"/>
      <c r="T362" s="54"/>
      <c r="AU362" s="18" t="s">
        <v>85</v>
      </c>
    </row>
    <row r="363" spans="2:65" s="1" customFormat="1" ht="16.5" customHeight="1">
      <c r="B363" s="33"/>
      <c r="C363" s="133" t="s">
        <v>783</v>
      </c>
      <c r="D363" s="133" t="s">
        <v>220</v>
      </c>
      <c r="E363" s="134" t="s">
        <v>2489</v>
      </c>
      <c r="F363" s="135" t="s">
        <v>2490</v>
      </c>
      <c r="G363" s="136" t="s">
        <v>151</v>
      </c>
      <c r="H363" s="137">
        <v>60.56</v>
      </c>
      <c r="I363" s="138"/>
      <c r="J363" s="139">
        <f>ROUND(I363*H363,2)</f>
        <v>0</v>
      </c>
      <c r="K363" s="135" t="s">
        <v>223</v>
      </c>
      <c r="L363" s="33"/>
      <c r="M363" s="140" t="s">
        <v>19</v>
      </c>
      <c r="N363" s="141" t="s">
        <v>46</v>
      </c>
      <c r="P363" s="142">
        <f>O363*H363</f>
        <v>0</v>
      </c>
      <c r="Q363" s="142">
        <v>1.16E-3</v>
      </c>
      <c r="R363" s="142">
        <f>Q363*H363</f>
        <v>7.0249600000000009E-2</v>
      </c>
      <c r="S363" s="142">
        <v>0</v>
      </c>
      <c r="T363" s="143">
        <f>S363*H363</f>
        <v>0</v>
      </c>
      <c r="AR363" s="144" t="s">
        <v>375</v>
      </c>
      <c r="AT363" s="144" t="s">
        <v>220</v>
      </c>
      <c r="AU363" s="144" t="s">
        <v>85</v>
      </c>
      <c r="AY363" s="18" t="s">
        <v>218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8" t="s">
        <v>83</v>
      </c>
      <c r="BK363" s="145">
        <f>ROUND(I363*H363,2)</f>
        <v>0</v>
      </c>
      <c r="BL363" s="18" t="s">
        <v>375</v>
      </c>
      <c r="BM363" s="144" t="s">
        <v>2491</v>
      </c>
    </row>
    <row r="364" spans="2:65" s="1" customFormat="1" ht="11.25">
      <c r="B364" s="33"/>
      <c r="D364" s="146" t="s">
        <v>226</v>
      </c>
      <c r="F364" s="147" t="s">
        <v>2492</v>
      </c>
      <c r="I364" s="148"/>
      <c r="L364" s="33"/>
      <c r="M364" s="149"/>
      <c r="T364" s="54"/>
      <c r="AT364" s="18" t="s">
        <v>226</v>
      </c>
      <c r="AU364" s="18" t="s">
        <v>85</v>
      </c>
    </row>
    <row r="365" spans="2:65" s="1" customFormat="1" ht="11.25">
      <c r="B365" s="33"/>
      <c r="D365" s="150" t="s">
        <v>228</v>
      </c>
      <c r="F365" s="151" t="s">
        <v>2493</v>
      </c>
      <c r="I365" s="148"/>
      <c r="L365" s="33"/>
      <c r="M365" s="149"/>
      <c r="T365" s="54"/>
      <c r="AT365" s="18" t="s">
        <v>228</v>
      </c>
      <c r="AU365" s="18" t="s">
        <v>85</v>
      </c>
    </row>
    <row r="366" spans="2:65" s="12" customFormat="1" ht="11.25">
      <c r="B366" s="152"/>
      <c r="D366" s="146" t="s">
        <v>230</v>
      </c>
      <c r="E366" s="153" t="s">
        <v>19</v>
      </c>
      <c r="F366" s="154" t="s">
        <v>1134</v>
      </c>
      <c r="H366" s="153" t="s">
        <v>19</v>
      </c>
      <c r="I366" s="155"/>
      <c r="L366" s="152"/>
      <c r="M366" s="156"/>
      <c r="T366" s="157"/>
      <c r="AT366" s="153" t="s">
        <v>230</v>
      </c>
      <c r="AU366" s="153" t="s">
        <v>85</v>
      </c>
      <c r="AV366" s="12" t="s">
        <v>83</v>
      </c>
      <c r="AW366" s="12" t="s">
        <v>36</v>
      </c>
      <c r="AX366" s="12" t="s">
        <v>75</v>
      </c>
      <c r="AY366" s="153" t="s">
        <v>218</v>
      </c>
    </row>
    <row r="367" spans="2:65" s="13" customFormat="1" ht="11.25">
      <c r="B367" s="158"/>
      <c r="D367" s="146" t="s">
        <v>230</v>
      </c>
      <c r="E367" s="159" t="s">
        <v>19</v>
      </c>
      <c r="F367" s="160" t="s">
        <v>2457</v>
      </c>
      <c r="H367" s="161">
        <v>60.56</v>
      </c>
      <c r="I367" s="162"/>
      <c r="L367" s="158"/>
      <c r="M367" s="163"/>
      <c r="T367" s="164"/>
      <c r="AT367" s="159" t="s">
        <v>230</v>
      </c>
      <c r="AU367" s="159" t="s">
        <v>85</v>
      </c>
      <c r="AV367" s="13" t="s">
        <v>85</v>
      </c>
      <c r="AW367" s="13" t="s">
        <v>36</v>
      </c>
      <c r="AX367" s="13" t="s">
        <v>75</v>
      </c>
      <c r="AY367" s="159" t="s">
        <v>218</v>
      </c>
    </row>
    <row r="368" spans="2:65" s="14" customFormat="1" ht="11.25">
      <c r="B368" s="165"/>
      <c r="D368" s="146" t="s">
        <v>230</v>
      </c>
      <c r="E368" s="166" t="s">
        <v>2335</v>
      </c>
      <c r="F368" s="167" t="s">
        <v>235</v>
      </c>
      <c r="H368" s="168">
        <v>60.56</v>
      </c>
      <c r="I368" s="169"/>
      <c r="L368" s="165"/>
      <c r="M368" s="170"/>
      <c r="T368" s="171"/>
      <c r="AT368" s="166" t="s">
        <v>230</v>
      </c>
      <c r="AU368" s="166" t="s">
        <v>85</v>
      </c>
      <c r="AV368" s="14" t="s">
        <v>224</v>
      </c>
      <c r="AW368" s="14" t="s">
        <v>36</v>
      </c>
      <c r="AX368" s="14" t="s">
        <v>83</v>
      </c>
      <c r="AY368" s="166" t="s">
        <v>218</v>
      </c>
    </row>
    <row r="369" spans="2:65" s="1" customFormat="1" ht="16.5" customHeight="1">
      <c r="B369" s="33"/>
      <c r="C369" s="186" t="s">
        <v>810</v>
      </c>
      <c r="D369" s="186" t="s">
        <v>638</v>
      </c>
      <c r="E369" s="187" t="s">
        <v>2494</v>
      </c>
      <c r="F369" s="188" t="s">
        <v>2495</v>
      </c>
      <c r="G369" s="189" t="s">
        <v>151</v>
      </c>
      <c r="H369" s="190">
        <v>63.588000000000001</v>
      </c>
      <c r="I369" s="191"/>
      <c r="J369" s="192">
        <f>ROUND(I369*H369,2)</f>
        <v>0</v>
      </c>
      <c r="K369" s="188" t="s">
        <v>19</v>
      </c>
      <c r="L369" s="193"/>
      <c r="M369" s="194" t="s">
        <v>19</v>
      </c>
      <c r="N369" s="195" t="s">
        <v>46</v>
      </c>
      <c r="P369" s="142">
        <f>O369*H369</f>
        <v>0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44" t="s">
        <v>510</v>
      </c>
      <c r="AT369" s="144" t="s">
        <v>638</v>
      </c>
      <c r="AU369" s="144" t="s">
        <v>85</v>
      </c>
      <c r="AY369" s="18" t="s">
        <v>218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8" t="s">
        <v>83</v>
      </c>
      <c r="BK369" s="145">
        <f>ROUND(I369*H369,2)</f>
        <v>0</v>
      </c>
      <c r="BL369" s="18" t="s">
        <v>375</v>
      </c>
      <c r="BM369" s="144" t="s">
        <v>2496</v>
      </c>
    </row>
    <row r="370" spans="2:65" s="1" customFormat="1" ht="11.25">
      <c r="B370" s="33"/>
      <c r="D370" s="146" t="s">
        <v>226</v>
      </c>
      <c r="F370" s="147" t="s">
        <v>2497</v>
      </c>
      <c r="I370" s="148"/>
      <c r="L370" s="33"/>
      <c r="M370" s="149"/>
      <c r="T370" s="54"/>
      <c r="AT370" s="18" t="s">
        <v>226</v>
      </c>
      <c r="AU370" s="18" t="s">
        <v>85</v>
      </c>
    </row>
    <row r="371" spans="2:65" s="13" customFormat="1" ht="11.25">
      <c r="B371" s="158"/>
      <c r="D371" s="146" t="s">
        <v>230</v>
      </c>
      <c r="E371" s="159" t="s">
        <v>19</v>
      </c>
      <c r="F371" s="160" t="s">
        <v>2498</v>
      </c>
      <c r="H371" s="161">
        <v>63.588000000000001</v>
      </c>
      <c r="I371" s="162"/>
      <c r="L371" s="158"/>
      <c r="M371" s="163"/>
      <c r="T371" s="164"/>
      <c r="AT371" s="159" t="s">
        <v>230</v>
      </c>
      <c r="AU371" s="159" t="s">
        <v>85</v>
      </c>
      <c r="AV371" s="13" t="s">
        <v>85</v>
      </c>
      <c r="AW371" s="13" t="s">
        <v>36</v>
      </c>
      <c r="AX371" s="13" t="s">
        <v>83</v>
      </c>
      <c r="AY371" s="159" t="s">
        <v>218</v>
      </c>
    </row>
    <row r="372" spans="2:65" s="1" customFormat="1" ht="11.25">
      <c r="B372" s="33"/>
      <c r="D372" s="146" t="s">
        <v>247</v>
      </c>
      <c r="F372" s="172" t="s">
        <v>2456</v>
      </c>
      <c r="L372" s="33"/>
      <c r="M372" s="149"/>
      <c r="T372" s="54"/>
      <c r="AU372" s="18" t="s">
        <v>85</v>
      </c>
    </row>
    <row r="373" spans="2:65" s="1" customFormat="1" ht="11.25">
      <c r="B373" s="33"/>
      <c r="D373" s="146" t="s">
        <v>247</v>
      </c>
      <c r="F373" s="173" t="s">
        <v>1134</v>
      </c>
      <c r="H373" s="174">
        <v>0</v>
      </c>
      <c r="L373" s="33"/>
      <c r="M373" s="149"/>
      <c r="T373" s="54"/>
      <c r="AU373" s="18" t="s">
        <v>85</v>
      </c>
    </row>
    <row r="374" spans="2:65" s="1" customFormat="1" ht="11.25">
      <c r="B374" s="33"/>
      <c r="D374" s="146" t="s">
        <v>247</v>
      </c>
      <c r="F374" s="173" t="s">
        <v>2457</v>
      </c>
      <c r="H374" s="174">
        <v>60.56</v>
      </c>
      <c r="L374" s="33"/>
      <c r="M374" s="149"/>
      <c r="T374" s="54"/>
      <c r="AU374" s="18" t="s">
        <v>85</v>
      </c>
    </row>
    <row r="375" spans="2:65" s="1" customFormat="1" ht="11.25">
      <c r="B375" s="33"/>
      <c r="D375" s="146" t="s">
        <v>247</v>
      </c>
      <c r="F375" s="173" t="s">
        <v>235</v>
      </c>
      <c r="H375" s="174">
        <v>60.56</v>
      </c>
      <c r="L375" s="33"/>
      <c r="M375" s="149"/>
      <c r="T375" s="54"/>
      <c r="AU375" s="18" t="s">
        <v>85</v>
      </c>
    </row>
    <row r="376" spans="2:65" s="1" customFormat="1" ht="16.5" customHeight="1">
      <c r="B376" s="33"/>
      <c r="C376" s="133" t="s">
        <v>815</v>
      </c>
      <c r="D376" s="133" t="s">
        <v>220</v>
      </c>
      <c r="E376" s="134" t="s">
        <v>2499</v>
      </c>
      <c r="F376" s="135" t="s">
        <v>2500</v>
      </c>
      <c r="G376" s="136" t="s">
        <v>181</v>
      </c>
      <c r="H376" s="137">
        <v>7.1999999999999995E-2</v>
      </c>
      <c r="I376" s="138"/>
      <c r="J376" s="139">
        <f>ROUND(I376*H376,2)</f>
        <v>0</v>
      </c>
      <c r="K376" s="135" t="s">
        <v>223</v>
      </c>
      <c r="L376" s="33"/>
      <c r="M376" s="140" t="s">
        <v>19</v>
      </c>
      <c r="N376" s="141" t="s">
        <v>46</v>
      </c>
      <c r="P376" s="142">
        <f>O376*H376</f>
        <v>0</v>
      </c>
      <c r="Q376" s="142">
        <v>0</v>
      </c>
      <c r="R376" s="142">
        <f>Q376*H376</f>
        <v>0</v>
      </c>
      <c r="S376" s="142">
        <v>0</v>
      </c>
      <c r="T376" s="143">
        <f>S376*H376</f>
        <v>0</v>
      </c>
      <c r="AR376" s="144" t="s">
        <v>375</v>
      </c>
      <c r="AT376" s="144" t="s">
        <v>220</v>
      </c>
      <c r="AU376" s="144" t="s">
        <v>85</v>
      </c>
      <c r="AY376" s="18" t="s">
        <v>218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8" t="s">
        <v>83</v>
      </c>
      <c r="BK376" s="145">
        <f>ROUND(I376*H376,2)</f>
        <v>0</v>
      </c>
      <c r="BL376" s="18" t="s">
        <v>375</v>
      </c>
      <c r="BM376" s="144" t="s">
        <v>2501</v>
      </c>
    </row>
    <row r="377" spans="2:65" s="1" customFormat="1" ht="19.5">
      <c r="B377" s="33"/>
      <c r="D377" s="146" t="s">
        <v>226</v>
      </c>
      <c r="F377" s="147" t="s">
        <v>2502</v>
      </c>
      <c r="I377" s="148"/>
      <c r="L377" s="33"/>
      <c r="M377" s="149"/>
      <c r="T377" s="54"/>
      <c r="AT377" s="18" t="s">
        <v>226</v>
      </c>
      <c r="AU377" s="18" t="s">
        <v>85</v>
      </c>
    </row>
    <row r="378" spans="2:65" s="1" customFormat="1" ht="11.25">
      <c r="B378" s="33"/>
      <c r="D378" s="150" t="s">
        <v>228</v>
      </c>
      <c r="F378" s="151" t="s">
        <v>2503</v>
      </c>
      <c r="I378" s="148"/>
      <c r="L378" s="33"/>
      <c r="M378" s="149"/>
      <c r="T378" s="54"/>
      <c r="AT378" s="18" t="s">
        <v>228</v>
      </c>
      <c r="AU378" s="18" t="s">
        <v>85</v>
      </c>
    </row>
    <row r="379" spans="2:65" s="11" customFormat="1" ht="22.9" customHeight="1">
      <c r="B379" s="121"/>
      <c r="D379" s="122" t="s">
        <v>74</v>
      </c>
      <c r="E379" s="131" t="s">
        <v>1841</v>
      </c>
      <c r="F379" s="131" t="s">
        <v>1842</v>
      </c>
      <c r="I379" s="124"/>
      <c r="J379" s="132">
        <f>BK379</f>
        <v>0</v>
      </c>
      <c r="L379" s="121"/>
      <c r="M379" s="126"/>
      <c r="P379" s="127">
        <f>SUM(P380:P387)</f>
        <v>0</v>
      </c>
      <c r="R379" s="127">
        <f>SUM(R380:R387)</f>
        <v>1.562E-2</v>
      </c>
      <c r="T379" s="128">
        <f>SUM(T380:T387)</f>
        <v>0</v>
      </c>
      <c r="AR379" s="122" t="s">
        <v>85</v>
      </c>
      <c r="AT379" s="129" t="s">
        <v>74</v>
      </c>
      <c r="AU379" s="129" t="s">
        <v>83</v>
      </c>
      <c r="AY379" s="122" t="s">
        <v>218</v>
      </c>
      <c r="BK379" s="130">
        <f>SUM(BK380:BK387)</f>
        <v>0</v>
      </c>
    </row>
    <row r="380" spans="2:65" s="1" customFormat="1" ht="16.5" customHeight="1">
      <c r="B380" s="33"/>
      <c r="C380" s="133" t="s">
        <v>818</v>
      </c>
      <c r="D380" s="133" t="s">
        <v>220</v>
      </c>
      <c r="E380" s="134" t="s">
        <v>2504</v>
      </c>
      <c r="F380" s="135" t="s">
        <v>2505</v>
      </c>
      <c r="G380" s="136" t="s">
        <v>157</v>
      </c>
      <c r="H380" s="137">
        <v>11</v>
      </c>
      <c r="I380" s="138"/>
      <c r="J380" s="139">
        <f>ROUND(I380*H380,2)</f>
        <v>0</v>
      </c>
      <c r="K380" s="135" t="s">
        <v>223</v>
      </c>
      <c r="L380" s="33"/>
      <c r="M380" s="140" t="s">
        <v>19</v>
      </c>
      <c r="N380" s="141" t="s">
        <v>46</v>
      </c>
      <c r="P380" s="142">
        <f>O380*H380</f>
        <v>0</v>
      </c>
      <c r="Q380" s="142">
        <v>1.42E-3</v>
      </c>
      <c r="R380" s="142">
        <f>Q380*H380</f>
        <v>1.562E-2</v>
      </c>
      <c r="S380" s="142">
        <v>0</v>
      </c>
      <c r="T380" s="143">
        <f>S380*H380</f>
        <v>0</v>
      </c>
      <c r="AR380" s="144" t="s">
        <v>375</v>
      </c>
      <c r="AT380" s="144" t="s">
        <v>220</v>
      </c>
      <c r="AU380" s="144" t="s">
        <v>85</v>
      </c>
      <c r="AY380" s="18" t="s">
        <v>218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8" t="s">
        <v>83</v>
      </c>
      <c r="BK380" s="145">
        <f>ROUND(I380*H380,2)</f>
        <v>0</v>
      </c>
      <c r="BL380" s="18" t="s">
        <v>375</v>
      </c>
      <c r="BM380" s="144" t="s">
        <v>2506</v>
      </c>
    </row>
    <row r="381" spans="2:65" s="1" customFormat="1" ht="11.25">
      <c r="B381" s="33"/>
      <c r="D381" s="146" t="s">
        <v>226</v>
      </c>
      <c r="F381" s="147" t="s">
        <v>2507</v>
      </c>
      <c r="I381" s="148"/>
      <c r="L381" s="33"/>
      <c r="M381" s="149"/>
      <c r="T381" s="54"/>
      <c r="AT381" s="18" t="s">
        <v>226</v>
      </c>
      <c r="AU381" s="18" t="s">
        <v>85</v>
      </c>
    </row>
    <row r="382" spans="2:65" s="1" customFormat="1" ht="11.25">
      <c r="B382" s="33"/>
      <c r="D382" s="150" t="s">
        <v>228</v>
      </c>
      <c r="F382" s="151" t="s">
        <v>2508</v>
      </c>
      <c r="I382" s="148"/>
      <c r="L382" s="33"/>
      <c r="M382" s="149"/>
      <c r="T382" s="54"/>
      <c r="AT382" s="18" t="s">
        <v>228</v>
      </c>
      <c r="AU382" s="18" t="s">
        <v>85</v>
      </c>
    </row>
    <row r="383" spans="2:65" s="12" customFormat="1" ht="11.25">
      <c r="B383" s="152"/>
      <c r="D383" s="146" t="s">
        <v>230</v>
      </c>
      <c r="E383" s="153" t="s">
        <v>19</v>
      </c>
      <c r="F383" s="154" t="s">
        <v>2509</v>
      </c>
      <c r="H383" s="153" t="s">
        <v>19</v>
      </c>
      <c r="I383" s="155"/>
      <c r="L383" s="152"/>
      <c r="M383" s="156"/>
      <c r="T383" s="157"/>
      <c r="AT383" s="153" t="s">
        <v>230</v>
      </c>
      <c r="AU383" s="153" t="s">
        <v>85</v>
      </c>
      <c r="AV383" s="12" t="s">
        <v>83</v>
      </c>
      <c r="AW383" s="12" t="s">
        <v>36</v>
      </c>
      <c r="AX383" s="12" t="s">
        <v>75</v>
      </c>
      <c r="AY383" s="153" t="s">
        <v>218</v>
      </c>
    </row>
    <row r="384" spans="2:65" s="13" customFormat="1" ht="11.25">
      <c r="B384" s="158"/>
      <c r="D384" s="146" t="s">
        <v>230</v>
      </c>
      <c r="E384" s="159" t="s">
        <v>19</v>
      </c>
      <c r="F384" s="160" t="s">
        <v>2510</v>
      </c>
      <c r="H384" s="161">
        <v>6</v>
      </c>
      <c r="I384" s="162"/>
      <c r="L384" s="158"/>
      <c r="M384" s="163"/>
      <c r="T384" s="164"/>
      <c r="AT384" s="159" t="s">
        <v>230</v>
      </c>
      <c r="AU384" s="159" t="s">
        <v>85</v>
      </c>
      <c r="AV384" s="13" t="s">
        <v>85</v>
      </c>
      <c r="AW384" s="13" t="s">
        <v>36</v>
      </c>
      <c r="AX384" s="13" t="s">
        <v>75</v>
      </c>
      <c r="AY384" s="159" t="s">
        <v>218</v>
      </c>
    </row>
    <row r="385" spans="2:65" s="12" customFormat="1" ht="11.25">
      <c r="B385" s="152"/>
      <c r="D385" s="146" t="s">
        <v>230</v>
      </c>
      <c r="E385" s="153" t="s">
        <v>19</v>
      </c>
      <c r="F385" s="154" t="s">
        <v>2511</v>
      </c>
      <c r="H385" s="153" t="s">
        <v>19</v>
      </c>
      <c r="I385" s="155"/>
      <c r="L385" s="152"/>
      <c r="M385" s="156"/>
      <c r="T385" s="157"/>
      <c r="AT385" s="153" t="s">
        <v>230</v>
      </c>
      <c r="AU385" s="153" t="s">
        <v>85</v>
      </c>
      <c r="AV385" s="12" t="s">
        <v>83</v>
      </c>
      <c r="AW385" s="12" t="s">
        <v>36</v>
      </c>
      <c r="AX385" s="12" t="s">
        <v>75</v>
      </c>
      <c r="AY385" s="153" t="s">
        <v>218</v>
      </c>
    </row>
    <row r="386" spans="2:65" s="13" customFormat="1" ht="11.25">
      <c r="B386" s="158"/>
      <c r="D386" s="146" t="s">
        <v>230</v>
      </c>
      <c r="E386" s="159" t="s">
        <v>19</v>
      </c>
      <c r="F386" s="160" t="s">
        <v>2512</v>
      </c>
      <c r="H386" s="161">
        <v>5</v>
      </c>
      <c r="I386" s="162"/>
      <c r="L386" s="158"/>
      <c r="M386" s="163"/>
      <c r="T386" s="164"/>
      <c r="AT386" s="159" t="s">
        <v>230</v>
      </c>
      <c r="AU386" s="159" t="s">
        <v>85</v>
      </c>
      <c r="AV386" s="13" t="s">
        <v>85</v>
      </c>
      <c r="AW386" s="13" t="s">
        <v>36</v>
      </c>
      <c r="AX386" s="13" t="s">
        <v>75</v>
      </c>
      <c r="AY386" s="159" t="s">
        <v>218</v>
      </c>
    </row>
    <row r="387" spans="2:65" s="14" customFormat="1" ht="11.25">
      <c r="B387" s="165"/>
      <c r="D387" s="146" t="s">
        <v>230</v>
      </c>
      <c r="E387" s="166" t="s">
        <v>19</v>
      </c>
      <c r="F387" s="167" t="s">
        <v>235</v>
      </c>
      <c r="H387" s="168">
        <v>11</v>
      </c>
      <c r="I387" s="169"/>
      <c r="L387" s="165"/>
      <c r="M387" s="170"/>
      <c r="T387" s="171"/>
      <c r="AT387" s="166" t="s">
        <v>230</v>
      </c>
      <c r="AU387" s="166" t="s">
        <v>85</v>
      </c>
      <c r="AV387" s="14" t="s">
        <v>224</v>
      </c>
      <c r="AW387" s="14" t="s">
        <v>36</v>
      </c>
      <c r="AX387" s="14" t="s">
        <v>83</v>
      </c>
      <c r="AY387" s="166" t="s">
        <v>218</v>
      </c>
    </row>
    <row r="388" spans="2:65" s="11" customFormat="1" ht="22.9" customHeight="1">
      <c r="B388" s="121"/>
      <c r="D388" s="122" t="s">
        <v>74</v>
      </c>
      <c r="E388" s="131" t="s">
        <v>2513</v>
      </c>
      <c r="F388" s="131" t="s">
        <v>2514</v>
      </c>
      <c r="I388" s="124"/>
      <c r="J388" s="132">
        <f>BK388</f>
        <v>0</v>
      </c>
      <c r="L388" s="121"/>
      <c r="M388" s="126"/>
      <c r="P388" s="127">
        <f>SUM(P389:P401)</f>
        <v>0</v>
      </c>
      <c r="R388" s="127">
        <f>SUM(R389:R401)</f>
        <v>0.384544</v>
      </c>
      <c r="T388" s="128">
        <f>SUM(T389:T401)</f>
        <v>0</v>
      </c>
      <c r="AR388" s="122" t="s">
        <v>85</v>
      </c>
      <c r="AT388" s="129" t="s">
        <v>74</v>
      </c>
      <c r="AU388" s="129" t="s">
        <v>83</v>
      </c>
      <c r="AY388" s="122" t="s">
        <v>218</v>
      </c>
      <c r="BK388" s="130">
        <f>SUM(BK389:BK401)</f>
        <v>0</v>
      </c>
    </row>
    <row r="389" spans="2:65" s="1" customFormat="1" ht="21.75" customHeight="1">
      <c r="B389" s="33"/>
      <c r="C389" s="133" t="s">
        <v>823</v>
      </c>
      <c r="D389" s="133" t="s">
        <v>220</v>
      </c>
      <c r="E389" s="134" t="s">
        <v>2515</v>
      </c>
      <c r="F389" s="135" t="s">
        <v>2516</v>
      </c>
      <c r="G389" s="136" t="s">
        <v>151</v>
      </c>
      <c r="H389" s="137">
        <v>39.4</v>
      </c>
      <c r="I389" s="138"/>
      <c r="J389" s="139">
        <f>ROUND(I389*H389,2)</f>
        <v>0</v>
      </c>
      <c r="K389" s="135" t="s">
        <v>223</v>
      </c>
      <c r="L389" s="33"/>
      <c r="M389" s="140" t="s">
        <v>19</v>
      </c>
      <c r="N389" s="141" t="s">
        <v>46</v>
      </c>
      <c r="P389" s="142">
        <f>O389*H389</f>
        <v>0</v>
      </c>
      <c r="Q389" s="142">
        <v>9.7599999999999996E-3</v>
      </c>
      <c r="R389" s="142">
        <f>Q389*H389</f>
        <v>0.384544</v>
      </c>
      <c r="S389" s="142">
        <v>0</v>
      </c>
      <c r="T389" s="143">
        <f>S389*H389</f>
        <v>0</v>
      </c>
      <c r="AR389" s="144" t="s">
        <v>375</v>
      </c>
      <c r="AT389" s="144" t="s">
        <v>220</v>
      </c>
      <c r="AU389" s="144" t="s">
        <v>85</v>
      </c>
      <c r="AY389" s="18" t="s">
        <v>218</v>
      </c>
      <c r="BE389" s="145">
        <f>IF(N389="základní",J389,0)</f>
        <v>0</v>
      </c>
      <c r="BF389" s="145">
        <f>IF(N389="snížená",J389,0)</f>
        <v>0</v>
      </c>
      <c r="BG389" s="145">
        <f>IF(N389="zákl. přenesená",J389,0)</f>
        <v>0</v>
      </c>
      <c r="BH389" s="145">
        <f>IF(N389="sníž. přenesená",J389,0)</f>
        <v>0</v>
      </c>
      <c r="BI389" s="145">
        <f>IF(N389="nulová",J389,0)</f>
        <v>0</v>
      </c>
      <c r="BJ389" s="18" t="s">
        <v>83</v>
      </c>
      <c r="BK389" s="145">
        <f>ROUND(I389*H389,2)</f>
        <v>0</v>
      </c>
      <c r="BL389" s="18" t="s">
        <v>375</v>
      </c>
      <c r="BM389" s="144" t="s">
        <v>2517</v>
      </c>
    </row>
    <row r="390" spans="2:65" s="1" customFormat="1" ht="11.25">
      <c r="B390" s="33"/>
      <c r="D390" s="146" t="s">
        <v>226</v>
      </c>
      <c r="F390" s="147" t="s">
        <v>2518</v>
      </c>
      <c r="I390" s="148"/>
      <c r="L390" s="33"/>
      <c r="M390" s="149"/>
      <c r="T390" s="54"/>
      <c r="AT390" s="18" t="s">
        <v>226</v>
      </c>
      <c r="AU390" s="18" t="s">
        <v>85</v>
      </c>
    </row>
    <row r="391" spans="2:65" s="1" customFormat="1" ht="11.25">
      <c r="B391" s="33"/>
      <c r="D391" s="150" t="s">
        <v>228</v>
      </c>
      <c r="F391" s="151" t="s">
        <v>2519</v>
      </c>
      <c r="I391" s="148"/>
      <c r="L391" s="33"/>
      <c r="M391" s="149"/>
      <c r="T391" s="54"/>
      <c r="AT391" s="18" t="s">
        <v>228</v>
      </c>
      <c r="AU391" s="18" t="s">
        <v>85</v>
      </c>
    </row>
    <row r="392" spans="2:65" s="12" customFormat="1" ht="11.25">
      <c r="B392" s="152"/>
      <c r="D392" s="146" t="s">
        <v>230</v>
      </c>
      <c r="E392" s="153" t="s">
        <v>19</v>
      </c>
      <c r="F392" s="154" t="s">
        <v>2471</v>
      </c>
      <c r="H392" s="153" t="s">
        <v>19</v>
      </c>
      <c r="I392" s="155"/>
      <c r="L392" s="152"/>
      <c r="M392" s="156"/>
      <c r="T392" s="157"/>
      <c r="AT392" s="153" t="s">
        <v>230</v>
      </c>
      <c r="AU392" s="153" t="s">
        <v>85</v>
      </c>
      <c r="AV392" s="12" t="s">
        <v>83</v>
      </c>
      <c r="AW392" s="12" t="s">
        <v>36</v>
      </c>
      <c r="AX392" s="12" t="s">
        <v>75</v>
      </c>
      <c r="AY392" s="153" t="s">
        <v>218</v>
      </c>
    </row>
    <row r="393" spans="2:65" s="13" customFormat="1" ht="11.25">
      <c r="B393" s="158"/>
      <c r="D393" s="146" t="s">
        <v>230</v>
      </c>
      <c r="E393" s="159" t="s">
        <v>19</v>
      </c>
      <c r="F393" s="160" t="s">
        <v>2520</v>
      </c>
      <c r="H393" s="161">
        <v>39.4</v>
      </c>
      <c r="I393" s="162"/>
      <c r="L393" s="158"/>
      <c r="M393" s="163"/>
      <c r="T393" s="164"/>
      <c r="AT393" s="159" t="s">
        <v>230</v>
      </c>
      <c r="AU393" s="159" t="s">
        <v>85</v>
      </c>
      <c r="AV393" s="13" t="s">
        <v>85</v>
      </c>
      <c r="AW393" s="13" t="s">
        <v>36</v>
      </c>
      <c r="AX393" s="13" t="s">
        <v>83</v>
      </c>
      <c r="AY393" s="159" t="s">
        <v>218</v>
      </c>
    </row>
    <row r="394" spans="2:65" s="1" customFormat="1" ht="21.75" customHeight="1">
      <c r="B394" s="33"/>
      <c r="C394" s="133" t="s">
        <v>827</v>
      </c>
      <c r="D394" s="133" t="s">
        <v>220</v>
      </c>
      <c r="E394" s="134" t="s">
        <v>2521</v>
      </c>
      <c r="F394" s="135" t="s">
        <v>2522</v>
      </c>
      <c r="G394" s="136" t="s">
        <v>532</v>
      </c>
      <c r="H394" s="137">
        <v>4</v>
      </c>
      <c r="I394" s="138"/>
      <c r="J394" s="139">
        <f>ROUND(I394*H394,2)</f>
        <v>0</v>
      </c>
      <c r="K394" s="135" t="s">
        <v>223</v>
      </c>
      <c r="L394" s="33"/>
      <c r="M394" s="140" t="s">
        <v>19</v>
      </c>
      <c r="N394" s="141" t="s">
        <v>46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375</v>
      </c>
      <c r="AT394" s="144" t="s">
        <v>220</v>
      </c>
      <c r="AU394" s="144" t="s">
        <v>85</v>
      </c>
      <c r="AY394" s="18" t="s">
        <v>218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8" t="s">
        <v>83</v>
      </c>
      <c r="BK394" s="145">
        <f>ROUND(I394*H394,2)</f>
        <v>0</v>
      </c>
      <c r="BL394" s="18" t="s">
        <v>375</v>
      </c>
      <c r="BM394" s="144" t="s">
        <v>2523</v>
      </c>
    </row>
    <row r="395" spans="2:65" s="1" customFormat="1" ht="19.5">
      <c r="B395" s="33"/>
      <c r="D395" s="146" t="s">
        <v>226</v>
      </c>
      <c r="F395" s="147" t="s">
        <v>2524</v>
      </c>
      <c r="I395" s="148"/>
      <c r="L395" s="33"/>
      <c r="M395" s="149"/>
      <c r="T395" s="54"/>
      <c r="AT395" s="18" t="s">
        <v>226</v>
      </c>
      <c r="AU395" s="18" t="s">
        <v>85</v>
      </c>
    </row>
    <row r="396" spans="2:65" s="1" customFormat="1" ht="11.25">
      <c r="B396" s="33"/>
      <c r="D396" s="150" t="s">
        <v>228</v>
      </c>
      <c r="F396" s="151" t="s">
        <v>2525</v>
      </c>
      <c r="I396" s="148"/>
      <c r="L396" s="33"/>
      <c r="M396" s="149"/>
      <c r="T396" s="54"/>
      <c r="AT396" s="18" t="s">
        <v>228</v>
      </c>
      <c r="AU396" s="18" t="s">
        <v>85</v>
      </c>
    </row>
    <row r="397" spans="2:65" s="12" customFormat="1" ht="11.25">
      <c r="B397" s="152"/>
      <c r="D397" s="146" t="s">
        <v>230</v>
      </c>
      <c r="E397" s="153" t="s">
        <v>19</v>
      </c>
      <c r="F397" s="154" t="s">
        <v>2471</v>
      </c>
      <c r="H397" s="153" t="s">
        <v>19</v>
      </c>
      <c r="I397" s="155"/>
      <c r="L397" s="152"/>
      <c r="M397" s="156"/>
      <c r="T397" s="157"/>
      <c r="AT397" s="153" t="s">
        <v>230</v>
      </c>
      <c r="AU397" s="153" t="s">
        <v>85</v>
      </c>
      <c r="AV397" s="12" t="s">
        <v>83</v>
      </c>
      <c r="AW397" s="12" t="s">
        <v>36</v>
      </c>
      <c r="AX397" s="12" t="s">
        <v>75</v>
      </c>
      <c r="AY397" s="153" t="s">
        <v>218</v>
      </c>
    </row>
    <row r="398" spans="2:65" s="13" customFormat="1" ht="11.25">
      <c r="B398" s="158"/>
      <c r="D398" s="146" t="s">
        <v>230</v>
      </c>
      <c r="E398" s="159" t="s">
        <v>19</v>
      </c>
      <c r="F398" s="160" t="s">
        <v>224</v>
      </c>
      <c r="H398" s="161">
        <v>4</v>
      </c>
      <c r="I398" s="162"/>
      <c r="L398" s="158"/>
      <c r="M398" s="163"/>
      <c r="T398" s="164"/>
      <c r="AT398" s="159" t="s">
        <v>230</v>
      </c>
      <c r="AU398" s="159" t="s">
        <v>85</v>
      </c>
      <c r="AV398" s="13" t="s">
        <v>85</v>
      </c>
      <c r="AW398" s="13" t="s">
        <v>36</v>
      </c>
      <c r="AX398" s="13" t="s">
        <v>83</v>
      </c>
      <c r="AY398" s="159" t="s">
        <v>218</v>
      </c>
    </row>
    <row r="399" spans="2:65" s="1" customFormat="1" ht="16.5" customHeight="1">
      <c r="B399" s="33"/>
      <c r="C399" s="133" t="s">
        <v>831</v>
      </c>
      <c r="D399" s="133" t="s">
        <v>220</v>
      </c>
      <c r="E399" s="134" t="s">
        <v>2526</v>
      </c>
      <c r="F399" s="135" t="s">
        <v>2527</v>
      </c>
      <c r="G399" s="136" t="s">
        <v>181</v>
      </c>
      <c r="H399" s="137">
        <v>0.38500000000000001</v>
      </c>
      <c r="I399" s="138"/>
      <c r="J399" s="139">
        <f>ROUND(I399*H399,2)</f>
        <v>0</v>
      </c>
      <c r="K399" s="135" t="s">
        <v>223</v>
      </c>
      <c r="L399" s="33"/>
      <c r="M399" s="140" t="s">
        <v>19</v>
      </c>
      <c r="N399" s="141" t="s">
        <v>46</v>
      </c>
      <c r="P399" s="142">
        <f>O399*H399</f>
        <v>0</v>
      </c>
      <c r="Q399" s="142">
        <v>0</v>
      </c>
      <c r="R399" s="142">
        <f>Q399*H399</f>
        <v>0</v>
      </c>
      <c r="S399" s="142">
        <v>0</v>
      </c>
      <c r="T399" s="143">
        <f>S399*H399</f>
        <v>0</v>
      </c>
      <c r="AR399" s="144" t="s">
        <v>375</v>
      </c>
      <c r="AT399" s="144" t="s">
        <v>220</v>
      </c>
      <c r="AU399" s="144" t="s">
        <v>85</v>
      </c>
      <c r="AY399" s="18" t="s">
        <v>218</v>
      </c>
      <c r="BE399" s="145">
        <f>IF(N399="základní",J399,0)</f>
        <v>0</v>
      </c>
      <c r="BF399" s="145">
        <f>IF(N399="snížená",J399,0)</f>
        <v>0</v>
      </c>
      <c r="BG399" s="145">
        <f>IF(N399="zákl. přenesená",J399,0)</f>
        <v>0</v>
      </c>
      <c r="BH399" s="145">
        <f>IF(N399="sníž. přenesená",J399,0)</f>
        <v>0</v>
      </c>
      <c r="BI399" s="145">
        <f>IF(N399="nulová",J399,0)</f>
        <v>0</v>
      </c>
      <c r="BJ399" s="18" t="s">
        <v>83</v>
      </c>
      <c r="BK399" s="145">
        <f>ROUND(I399*H399,2)</f>
        <v>0</v>
      </c>
      <c r="BL399" s="18" t="s">
        <v>375</v>
      </c>
      <c r="BM399" s="144" t="s">
        <v>2528</v>
      </c>
    </row>
    <row r="400" spans="2:65" s="1" customFormat="1" ht="19.5">
      <c r="B400" s="33"/>
      <c r="D400" s="146" t="s">
        <v>226</v>
      </c>
      <c r="F400" s="147" t="s">
        <v>2529</v>
      </c>
      <c r="I400" s="148"/>
      <c r="L400" s="33"/>
      <c r="M400" s="149"/>
      <c r="T400" s="54"/>
      <c r="AT400" s="18" t="s">
        <v>226</v>
      </c>
      <c r="AU400" s="18" t="s">
        <v>85</v>
      </c>
    </row>
    <row r="401" spans="2:65" s="1" customFormat="1" ht="11.25">
      <c r="B401" s="33"/>
      <c r="D401" s="150" t="s">
        <v>228</v>
      </c>
      <c r="F401" s="151" t="s">
        <v>2530</v>
      </c>
      <c r="I401" s="148"/>
      <c r="L401" s="33"/>
      <c r="M401" s="149"/>
      <c r="T401" s="54"/>
      <c r="AT401" s="18" t="s">
        <v>228</v>
      </c>
      <c r="AU401" s="18" t="s">
        <v>85</v>
      </c>
    </row>
    <row r="402" spans="2:65" s="11" customFormat="1" ht="22.9" customHeight="1">
      <c r="B402" s="121"/>
      <c r="D402" s="122" t="s">
        <v>74</v>
      </c>
      <c r="E402" s="131" t="s">
        <v>518</v>
      </c>
      <c r="F402" s="131" t="s">
        <v>519</v>
      </c>
      <c r="I402" s="124"/>
      <c r="J402" s="132">
        <f>BK402</f>
        <v>0</v>
      </c>
      <c r="L402" s="121"/>
      <c r="M402" s="126"/>
      <c r="P402" s="127">
        <f>SUM(P403:P512)</f>
        <v>0</v>
      </c>
      <c r="R402" s="127">
        <f>SUM(R403:R512)</f>
        <v>6.2565860000000004</v>
      </c>
      <c r="T402" s="128">
        <f>SUM(T403:T512)</f>
        <v>0</v>
      </c>
      <c r="AR402" s="122" t="s">
        <v>85</v>
      </c>
      <c r="AT402" s="129" t="s">
        <v>74</v>
      </c>
      <c r="AU402" s="129" t="s">
        <v>83</v>
      </c>
      <c r="AY402" s="122" t="s">
        <v>218</v>
      </c>
      <c r="BK402" s="130">
        <f>SUM(BK403:BK512)</f>
        <v>0</v>
      </c>
    </row>
    <row r="403" spans="2:65" s="1" customFormat="1" ht="16.5" customHeight="1">
      <c r="B403" s="33"/>
      <c r="C403" s="133" t="s">
        <v>833</v>
      </c>
      <c r="D403" s="133" t="s">
        <v>220</v>
      </c>
      <c r="E403" s="134" t="s">
        <v>2531</v>
      </c>
      <c r="F403" s="135" t="s">
        <v>2532</v>
      </c>
      <c r="G403" s="136" t="s">
        <v>157</v>
      </c>
      <c r="H403" s="137">
        <v>9.6</v>
      </c>
      <c r="I403" s="138"/>
      <c r="J403" s="139">
        <f>ROUND(I403*H403,2)</f>
        <v>0</v>
      </c>
      <c r="K403" s="135" t="s">
        <v>223</v>
      </c>
      <c r="L403" s="33"/>
      <c r="M403" s="140" t="s">
        <v>19</v>
      </c>
      <c r="N403" s="141" t="s">
        <v>46</v>
      </c>
      <c r="P403" s="142">
        <f>O403*H403</f>
        <v>0</v>
      </c>
      <c r="Q403" s="142">
        <v>6.0000000000000002E-5</v>
      </c>
      <c r="R403" s="142">
        <f>Q403*H403</f>
        <v>5.7600000000000001E-4</v>
      </c>
      <c r="S403" s="142">
        <v>0</v>
      </c>
      <c r="T403" s="143">
        <f>S403*H403</f>
        <v>0</v>
      </c>
      <c r="AR403" s="144" t="s">
        <v>224</v>
      </c>
      <c r="AT403" s="144" t="s">
        <v>220</v>
      </c>
      <c r="AU403" s="144" t="s">
        <v>85</v>
      </c>
      <c r="AY403" s="18" t="s">
        <v>218</v>
      </c>
      <c r="BE403" s="145">
        <f>IF(N403="základní",J403,0)</f>
        <v>0</v>
      </c>
      <c r="BF403" s="145">
        <f>IF(N403="snížená",J403,0)</f>
        <v>0</v>
      </c>
      <c r="BG403" s="145">
        <f>IF(N403="zákl. přenesená",J403,0)</f>
        <v>0</v>
      </c>
      <c r="BH403" s="145">
        <f>IF(N403="sníž. přenesená",J403,0)</f>
        <v>0</v>
      </c>
      <c r="BI403" s="145">
        <f>IF(N403="nulová",J403,0)</f>
        <v>0</v>
      </c>
      <c r="BJ403" s="18" t="s">
        <v>83</v>
      </c>
      <c r="BK403" s="145">
        <f>ROUND(I403*H403,2)</f>
        <v>0</v>
      </c>
      <c r="BL403" s="18" t="s">
        <v>224</v>
      </c>
      <c r="BM403" s="144" t="s">
        <v>2533</v>
      </c>
    </row>
    <row r="404" spans="2:65" s="1" customFormat="1" ht="11.25">
      <c r="B404" s="33"/>
      <c r="D404" s="146" t="s">
        <v>226</v>
      </c>
      <c r="F404" s="147" t="s">
        <v>2534</v>
      </c>
      <c r="I404" s="148"/>
      <c r="L404" s="33"/>
      <c r="M404" s="149"/>
      <c r="T404" s="54"/>
      <c r="AT404" s="18" t="s">
        <v>226</v>
      </c>
      <c r="AU404" s="18" t="s">
        <v>85</v>
      </c>
    </row>
    <row r="405" spans="2:65" s="1" customFormat="1" ht="11.25">
      <c r="B405" s="33"/>
      <c r="D405" s="150" t="s">
        <v>228</v>
      </c>
      <c r="F405" s="151" t="s">
        <v>2535</v>
      </c>
      <c r="I405" s="148"/>
      <c r="L405" s="33"/>
      <c r="M405" s="149"/>
      <c r="T405" s="54"/>
      <c r="AT405" s="18" t="s">
        <v>228</v>
      </c>
      <c r="AU405" s="18" t="s">
        <v>85</v>
      </c>
    </row>
    <row r="406" spans="2:65" s="13" customFormat="1" ht="11.25">
      <c r="B406" s="158"/>
      <c r="D406" s="146" t="s">
        <v>230</v>
      </c>
      <c r="E406" s="159" t="s">
        <v>19</v>
      </c>
      <c r="F406" s="160" t="s">
        <v>2536</v>
      </c>
      <c r="H406" s="161">
        <v>3.6</v>
      </c>
      <c r="I406" s="162"/>
      <c r="L406" s="158"/>
      <c r="M406" s="163"/>
      <c r="T406" s="164"/>
      <c r="AT406" s="159" t="s">
        <v>230</v>
      </c>
      <c r="AU406" s="159" t="s">
        <v>85</v>
      </c>
      <c r="AV406" s="13" t="s">
        <v>85</v>
      </c>
      <c r="AW406" s="13" t="s">
        <v>36</v>
      </c>
      <c r="AX406" s="13" t="s">
        <v>75</v>
      </c>
      <c r="AY406" s="159" t="s">
        <v>218</v>
      </c>
    </row>
    <row r="407" spans="2:65" s="13" customFormat="1" ht="11.25">
      <c r="B407" s="158"/>
      <c r="D407" s="146" t="s">
        <v>230</v>
      </c>
      <c r="E407" s="159" t="s">
        <v>19</v>
      </c>
      <c r="F407" s="160" t="s">
        <v>2537</v>
      </c>
      <c r="H407" s="161">
        <v>6</v>
      </c>
      <c r="I407" s="162"/>
      <c r="L407" s="158"/>
      <c r="M407" s="163"/>
      <c r="T407" s="164"/>
      <c r="AT407" s="159" t="s">
        <v>230</v>
      </c>
      <c r="AU407" s="159" t="s">
        <v>85</v>
      </c>
      <c r="AV407" s="13" t="s">
        <v>85</v>
      </c>
      <c r="AW407" s="13" t="s">
        <v>36</v>
      </c>
      <c r="AX407" s="13" t="s">
        <v>75</v>
      </c>
      <c r="AY407" s="159" t="s">
        <v>218</v>
      </c>
    </row>
    <row r="408" spans="2:65" s="14" customFormat="1" ht="11.25">
      <c r="B408" s="165"/>
      <c r="D408" s="146" t="s">
        <v>230</v>
      </c>
      <c r="E408" s="166" t="s">
        <v>19</v>
      </c>
      <c r="F408" s="167" t="s">
        <v>235</v>
      </c>
      <c r="H408" s="168">
        <v>9.6</v>
      </c>
      <c r="I408" s="169"/>
      <c r="L408" s="165"/>
      <c r="M408" s="170"/>
      <c r="T408" s="171"/>
      <c r="AT408" s="166" t="s">
        <v>230</v>
      </c>
      <c r="AU408" s="166" t="s">
        <v>85</v>
      </c>
      <c r="AV408" s="14" t="s">
        <v>224</v>
      </c>
      <c r="AW408" s="14" t="s">
        <v>36</v>
      </c>
      <c r="AX408" s="14" t="s">
        <v>83</v>
      </c>
      <c r="AY408" s="166" t="s">
        <v>218</v>
      </c>
    </row>
    <row r="409" spans="2:65" s="1" customFormat="1" ht="16.5" customHeight="1">
      <c r="B409" s="33"/>
      <c r="C409" s="186" t="s">
        <v>839</v>
      </c>
      <c r="D409" s="186" t="s">
        <v>638</v>
      </c>
      <c r="E409" s="187" t="s">
        <v>1462</v>
      </c>
      <c r="F409" s="188" t="s">
        <v>2538</v>
      </c>
      <c r="G409" s="189" t="s">
        <v>161</v>
      </c>
      <c r="H409" s="190">
        <v>52.5</v>
      </c>
      <c r="I409" s="191"/>
      <c r="J409" s="192">
        <f>ROUND(I409*H409,2)</f>
        <v>0</v>
      </c>
      <c r="K409" s="188" t="s">
        <v>19</v>
      </c>
      <c r="L409" s="193"/>
      <c r="M409" s="194" t="s">
        <v>19</v>
      </c>
      <c r="N409" s="195" t="s">
        <v>46</v>
      </c>
      <c r="P409" s="142">
        <f>O409*H409</f>
        <v>0</v>
      </c>
      <c r="Q409" s="142">
        <v>1E-3</v>
      </c>
      <c r="R409" s="142">
        <f>Q409*H409</f>
        <v>5.2499999999999998E-2</v>
      </c>
      <c r="S409" s="142">
        <v>0</v>
      </c>
      <c r="T409" s="143">
        <f>S409*H409</f>
        <v>0</v>
      </c>
      <c r="AR409" s="144" t="s">
        <v>510</v>
      </c>
      <c r="AT409" s="144" t="s">
        <v>638</v>
      </c>
      <c r="AU409" s="144" t="s">
        <v>85</v>
      </c>
      <c r="AY409" s="18" t="s">
        <v>218</v>
      </c>
      <c r="BE409" s="145">
        <f>IF(N409="základní",J409,0)</f>
        <v>0</v>
      </c>
      <c r="BF409" s="145">
        <f>IF(N409="snížená",J409,0)</f>
        <v>0</v>
      </c>
      <c r="BG409" s="145">
        <f>IF(N409="zákl. přenesená",J409,0)</f>
        <v>0</v>
      </c>
      <c r="BH409" s="145">
        <f>IF(N409="sníž. přenesená",J409,0)</f>
        <v>0</v>
      </c>
      <c r="BI409" s="145">
        <f>IF(N409="nulová",J409,0)</f>
        <v>0</v>
      </c>
      <c r="BJ409" s="18" t="s">
        <v>83</v>
      </c>
      <c r="BK409" s="145">
        <f>ROUND(I409*H409,2)</f>
        <v>0</v>
      </c>
      <c r="BL409" s="18" t="s">
        <v>375</v>
      </c>
      <c r="BM409" s="144" t="s">
        <v>2539</v>
      </c>
    </row>
    <row r="410" spans="2:65" s="1" customFormat="1" ht="11.25">
      <c r="B410" s="33"/>
      <c r="D410" s="146" t="s">
        <v>226</v>
      </c>
      <c r="F410" s="147" t="s">
        <v>2538</v>
      </c>
      <c r="I410" s="148"/>
      <c r="L410" s="33"/>
      <c r="M410" s="149"/>
      <c r="T410" s="54"/>
      <c r="AT410" s="18" t="s">
        <v>226</v>
      </c>
      <c r="AU410" s="18" t="s">
        <v>85</v>
      </c>
    </row>
    <row r="411" spans="2:65" s="12" customFormat="1" ht="11.25">
      <c r="B411" s="152"/>
      <c r="D411" s="146" t="s">
        <v>230</v>
      </c>
      <c r="E411" s="153" t="s">
        <v>19</v>
      </c>
      <c r="F411" s="154" t="s">
        <v>2004</v>
      </c>
      <c r="H411" s="153" t="s">
        <v>19</v>
      </c>
      <c r="I411" s="155"/>
      <c r="L411" s="152"/>
      <c r="M411" s="156"/>
      <c r="T411" s="157"/>
      <c r="AT411" s="153" t="s">
        <v>230</v>
      </c>
      <c r="AU411" s="153" t="s">
        <v>85</v>
      </c>
      <c r="AV411" s="12" t="s">
        <v>83</v>
      </c>
      <c r="AW411" s="12" t="s">
        <v>36</v>
      </c>
      <c r="AX411" s="12" t="s">
        <v>75</v>
      </c>
      <c r="AY411" s="153" t="s">
        <v>218</v>
      </c>
    </row>
    <row r="412" spans="2:65" s="13" customFormat="1" ht="11.25">
      <c r="B412" s="158"/>
      <c r="D412" s="146" t="s">
        <v>230</v>
      </c>
      <c r="E412" s="159" t="s">
        <v>19</v>
      </c>
      <c r="F412" s="160" t="s">
        <v>2540</v>
      </c>
      <c r="H412" s="161">
        <v>52.5</v>
      </c>
      <c r="I412" s="162"/>
      <c r="L412" s="158"/>
      <c r="M412" s="163"/>
      <c r="T412" s="164"/>
      <c r="AT412" s="159" t="s">
        <v>230</v>
      </c>
      <c r="AU412" s="159" t="s">
        <v>85</v>
      </c>
      <c r="AV412" s="13" t="s">
        <v>85</v>
      </c>
      <c r="AW412" s="13" t="s">
        <v>36</v>
      </c>
      <c r="AX412" s="13" t="s">
        <v>83</v>
      </c>
      <c r="AY412" s="159" t="s">
        <v>218</v>
      </c>
    </row>
    <row r="413" spans="2:65" s="1" customFormat="1" ht="16.5" customHeight="1">
      <c r="B413" s="33"/>
      <c r="C413" s="186" t="s">
        <v>845</v>
      </c>
      <c r="D413" s="186" t="s">
        <v>638</v>
      </c>
      <c r="E413" s="187" t="s">
        <v>1468</v>
      </c>
      <c r="F413" s="188" t="s">
        <v>2541</v>
      </c>
      <c r="G413" s="189" t="s">
        <v>161</v>
      </c>
      <c r="H413" s="190">
        <v>94.7</v>
      </c>
      <c r="I413" s="191"/>
      <c r="J413" s="192">
        <f>ROUND(I413*H413,2)</f>
        <v>0</v>
      </c>
      <c r="K413" s="188" t="s">
        <v>19</v>
      </c>
      <c r="L413" s="193"/>
      <c r="M413" s="194" t="s">
        <v>19</v>
      </c>
      <c r="N413" s="195" t="s">
        <v>46</v>
      </c>
      <c r="P413" s="142">
        <f>O413*H413</f>
        <v>0</v>
      </c>
      <c r="Q413" s="142">
        <v>1E-3</v>
      </c>
      <c r="R413" s="142">
        <f>Q413*H413</f>
        <v>9.4700000000000006E-2</v>
      </c>
      <c r="S413" s="142">
        <v>0</v>
      </c>
      <c r="T413" s="143">
        <f>S413*H413</f>
        <v>0</v>
      </c>
      <c r="AR413" s="144" t="s">
        <v>510</v>
      </c>
      <c r="AT413" s="144" t="s">
        <v>638</v>
      </c>
      <c r="AU413" s="144" t="s">
        <v>85</v>
      </c>
      <c r="AY413" s="18" t="s">
        <v>218</v>
      </c>
      <c r="BE413" s="145">
        <f>IF(N413="základní",J413,0)</f>
        <v>0</v>
      </c>
      <c r="BF413" s="145">
        <f>IF(N413="snížená",J413,0)</f>
        <v>0</v>
      </c>
      <c r="BG413" s="145">
        <f>IF(N413="zákl. přenesená",J413,0)</f>
        <v>0</v>
      </c>
      <c r="BH413" s="145">
        <f>IF(N413="sníž. přenesená",J413,0)</f>
        <v>0</v>
      </c>
      <c r="BI413" s="145">
        <f>IF(N413="nulová",J413,0)</f>
        <v>0</v>
      </c>
      <c r="BJ413" s="18" t="s">
        <v>83</v>
      </c>
      <c r="BK413" s="145">
        <f>ROUND(I413*H413,2)</f>
        <v>0</v>
      </c>
      <c r="BL413" s="18" t="s">
        <v>375</v>
      </c>
      <c r="BM413" s="144" t="s">
        <v>2542</v>
      </c>
    </row>
    <row r="414" spans="2:65" s="1" customFormat="1" ht="11.25">
      <c r="B414" s="33"/>
      <c r="D414" s="146" t="s">
        <v>226</v>
      </c>
      <c r="F414" s="147" t="s">
        <v>2541</v>
      </c>
      <c r="I414" s="148"/>
      <c r="L414" s="33"/>
      <c r="M414" s="149"/>
      <c r="T414" s="54"/>
      <c r="AT414" s="18" t="s">
        <v>226</v>
      </c>
      <c r="AU414" s="18" t="s">
        <v>85</v>
      </c>
    </row>
    <row r="415" spans="2:65" s="12" customFormat="1" ht="11.25">
      <c r="B415" s="152"/>
      <c r="D415" s="146" t="s">
        <v>230</v>
      </c>
      <c r="E415" s="153" t="s">
        <v>19</v>
      </c>
      <c r="F415" s="154" t="s">
        <v>2004</v>
      </c>
      <c r="H415" s="153" t="s">
        <v>19</v>
      </c>
      <c r="I415" s="155"/>
      <c r="L415" s="152"/>
      <c r="M415" s="156"/>
      <c r="T415" s="157"/>
      <c r="AT415" s="153" t="s">
        <v>230</v>
      </c>
      <c r="AU415" s="153" t="s">
        <v>85</v>
      </c>
      <c r="AV415" s="12" t="s">
        <v>83</v>
      </c>
      <c r="AW415" s="12" t="s">
        <v>36</v>
      </c>
      <c r="AX415" s="12" t="s">
        <v>75</v>
      </c>
      <c r="AY415" s="153" t="s">
        <v>218</v>
      </c>
    </row>
    <row r="416" spans="2:65" s="13" customFormat="1" ht="11.25">
      <c r="B416" s="158"/>
      <c r="D416" s="146" t="s">
        <v>230</v>
      </c>
      <c r="E416" s="159" t="s">
        <v>19</v>
      </c>
      <c r="F416" s="160" t="s">
        <v>2543</v>
      </c>
      <c r="H416" s="161">
        <v>94.7</v>
      </c>
      <c r="I416" s="162"/>
      <c r="L416" s="158"/>
      <c r="M416" s="163"/>
      <c r="T416" s="164"/>
      <c r="AT416" s="159" t="s">
        <v>230</v>
      </c>
      <c r="AU416" s="159" t="s">
        <v>85</v>
      </c>
      <c r="AV416" s="13" t="s">
        <v>85</v>
      </c>
      <c r="AW416" s="13" t="s">
        <v>36</v>
      </c>
      <c r="AX416" s="13" t="s">
        <v>83</v>
      </c>
      <c r="AY416" s="159" t="s">
        <v>218</v>
      </c>
    </row>
    <row r="417" spans="2:65" s="1" customFormat="1" ht="16.5" customHeight="1">
      <c r="B417" s="33"/>
      <c r="C417" s="133" t="s">
        <v>852</v>
      </c>
      <c r="D417" s="133" t="s">
        <v>220</v>
      </c>
      <c r="E417" s="134" t="s">
        <v>2544</v>
      </c>
      <c r="F417" s="135" t="s">
        <v>2545</v>
      </c>
      <c r="G417" s="136" t="s">
        <v>532</v>
      </c>
      <c r="H417" s="137">
        <v>1</v>
      </c>
      <c r="I417" s="138"/>
      <c r="J417" s="139">
        <f>ROUND(I417*H417,2)</f>
        <v>0</v>
      </c>
      <c r="K417" s="135" t="s">
        <v>19</v>
      </c>
      <c r="L417" s="33"/>
      <c r="M417" s="140" t="s">
        <v>19</v>
      </c>
      <c r="N417" s="141" t="s">
        <v>46</v>
      </c>
      <c r="P417" s="142">
        <f>O417*H417</f>
        <v>0</v>
      </c>
      <c r="Q417" s="142">
        <v>0</v>
      </c>
      <c r="R417" s="142">
        <f>Q417*H417</f>
        <v>0</v>
      </c>
      <c r="S417" s="142">
        <v>0</v>
      </c>
      <c r="T417" s="143">
        <f>S417*H417</f>
        <v>0</v>
      </c>
      <c r="AR417" s="144" t="s">
        <v>375</v>
      </c>
      <c r="AT417" s="144" t="s">
        <v>220</v>
      </c>
      <c r="AU417" s="144" t="s">
        <v>85</v>
      </c>
      <c r="AY417" s="18" t="s">
        <v>218</v>
      </c>
      <c r="BE417" s="145">
        <f>IF(N417="základní",J417,0)</f>
        <v>0</v>
      </c>
      <c r="BF417" s="145">
        <f>IF(N417="snížená",J417,0)</f>
        <v>0</v>
      </c>
      <c r="BG417" s="145">
        <f>IF(N417="zákl. přenesená",J417,0)</f>
        <v>0</v>
      </c>
      <c r="BH417" s="145">
        <f>IF(N417="sníž. přenesená",J417,0)</f>
        <v>0</v>
      </c>
      <c r="BI417" s="145">
        <f>IF(N417="nulová",J417,0)</f>
        <v>0</v>
      </c>
      <c r="BJ417" s="18" t="s">
        <v>83</v>
      </c>
      <c r="BK417" s="145">
        <f>ROUND(I417*H417,2)</f>
        <v>0</v>
      </c>
      <c r="BL417" s="18" t="s">
        <v>375</v>
      </c>
      <c r="BM417" s="144" t="s">
        <v>2546</v>
      </c>
    </row>
    <row r="418" spans="2:65" s="1" customFormat="1" ht="11.25">
      <c r="B418" s="33"/>
      <c r="D418" s="146" t="s">
        <v>226</v>
      </c>
      <c r="F418" s="147" t="s">
        <v>2545</v>
      </c>
      <c r="I418" s="148"/>
      <c r="L418" s="33"/>
      <c r="M418" s="149"/>
      <c r="T418" s="54"/>
      <c r="AT418" s="18" t="s">
        <v>226</v>
      </c>
      <c r="AU418" s="18" t="s">
        <v>85</v>
      </c>
    </row>
    <row r="419" spans="2:65" s="12" customFormat="1" ht="11.25">
      <c r="B419" s="152"/>
      <c r="D419" s="146" t="s">
        <v>230</v>
      </c>
      <c r="E419" s="153" t="s">
        <v>19</v>
      </c>
      <c r="F419" s="154" t="s">
        <v>2547</v>
      </c>
      <c r="H419" s="153" t="s">
        <v>19</v>
      </c>
      <c r="I419" s="155"/>
      <c r="L419" s="152"/>
      <c r="M419" s="156"/>
      <c r="T419" s="157"/>
      <c r="AT419" s="153" t="s">
        <v>230</v>
      </c>
      <c r="AU419" s="153" t="s">
        <v>85</v>
      </c>
      <c r="AV419" s="12" t="s">
        <v>83</v>
      </c>
      <c r="AW419" s="12" t="s">
        <v>36</v>
      </c>
      <c r="AX419" s="12" t="s">
        <v>75</v>
      </c>
      <c r="AY419" s="153" t="s">
        <v>218</v>
      </c>
    </row>
    <row r="420" spans="2:65" s="13" customFormat="1" ht="11.25">
      <c r="B420" s="158"/>
      <c r="D420" s="146" t="s">
        <v>230</v>
      </c>
      <c r="E420" s="159" t="s">
        <v>19</v>
      </c>
      <c r="F420" s="160" t="s">
        <v>2548</v>
      </c>
      <c r="H420" s="161">
        <v>1</v>
      </c>
      <c r="I420" s="162"/>
      <c r="L420" s="158"/>
      <c r="M420" s="163"/>
      <c r="T420" s="164"/>
      <c r="AT420" s="159" t="s">
        <v>230</v>
      </c>
      <c r="AU420" s="159" t="s">
        <v>85</v>
      </c>
      <c r="AV420" s="13" t="s">
        <v>85</v>
      </c>
      <c r="AW420" s="13" t="s">
        <v>36</v>
      </c>
      <c r="AX420" s="13" t="s">
        <v>83</v>
      </c>
      <c r="AY420" s="159" t="s">
        <v>218</v>
      </c>
    </row>
    <row r="421" spans="2:65" s="1" customFormat="1" ht="21.75" customHeight="1">
      <c r="B421" s="33"/>
      <c r="C421" s="186" t="s">
        <v>858</v>
      </c>
      <c r="D421" s="186" t="s">
        <v>638</v>
      </c>
      <c r="E421" s="187" t="s">
        <v>2549</v>
      </c>
      <c r="F421" s="188" t="s">
        <v>2550</v>
      </c>
      <c r="G421" s="189" t="s">
        <v>532</v>
      </c>
      <c r="H421" s="190">
        <v>1</v>
      </c>
      <c r="I421" s="191"/>
      <c r="J421" s="192">
        <f>ROUND(I421*H421,2)</f>
        <v>0</v>
      </c>
      <c r="K421" s="188" t="s">
        <v>19</v>
      </c>
      <c r="L421" s="193"/>
      <c r="M421" s="194" t="s">
        <v>19</v>
      </c>
      <c r="N421" s="195" t="s">
        <v>46</v>
      </c>
      <c r="P421" s="142">
        <f>O421*H421</f>
        <v>0</v>
      </c>
      <c r="Q421" s="142">
        <v>0.2</v>
      </c>
      <c r="R421" s="142">
        <f>Q421*H421</f>
        <v>0.2</v>
      </c>
      <c r="S421" s="142">
        <v>0</v>
      </c>
      <c r="T421" s="143">
        <f>S421*H421</f>
        <v>0</v>
      </c>
      <c r="AR421" s="144" t="s">
        <v>510</v>
      </c>
      <c r="AT421" s="144" t="s">
        <v>638</v>
      </c>
      <c r="AU421" s="144" t="s">
        <v>85</v>
      </c>
      <c r="AY421" s="18" t="s">
        <v>218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8" t="s">
        <v>83</v>
      </c>
      <c r="BK421" s="145">
        <f>ROUND(I421*H421,2)</f>
        <v>0</v>
      </c>
      <c r="BL421" s="18" t="s">
        <v>375</v>
      </c>
      <c r="BM421" s="144" t="s">
        <v>2551</v>
      </c>
    </row>
    <row r="422" spans="2:65" s="1" customFormat="1" ht="11.25">
      <c r="B422" s="33"/>
      <c r="D422" s="146" t="s">
        <v>226</v>
      </c>
      <c r="F422" s="147" t="s">
        <v>2550</v>
      </c>
      <c r="I422" s="148"/>
      <c r="L422" s="33"/>
      <c r="M422" s="149"/>
      <c r="T422" s="54"/>
      <c r="AT422" s="18" t="s">
        <v>226</v>
      </c>
      <c r="AU422" s="18" t="s">
        <v>85</v>
      </c>
    </row>
    <row r="423" spans="2:65" s="1" customFormat="1" ht="16.5" customHeight="1">
      <c r="B423" s="33"/>
      <c r="C423" s="133" t="s">
        <v>867</v>
      </c>
      <c r="D423" s="133" t="s">
        <v>220</v>
      </c>
      <c r="E423" s="134" t="s">
        <v>2030</v>
      </c>
      <c r="F423" s="135" t="s">
        <v>2031</v>
      </c>
      <c r="G423" s="136" t="s">
        <v>157</v>
      </c>
      <c r="H423" s="137">
        <v>3.8</v>
      </c>
      <c r="I423" s="138"/>
      <c r="J423" s="139">
        <f>ROUND(I423*H423,2)</f>
        <v>0</v>
      </c>
      <c r="K423" s="135" t="s">
        <v>19</v>
      </c>
      <c r="L423" s="33"/>
      <c r="M423" s="140" t="s">
        <v>19</v>
      </c>
      <c r="N423" s="141" t="s">
        <v>46</v>
      </c>
      <c r="P423" s="142">
        <f>O423*H423</f>
        <v>0</v>
      </c>
      <c r="Q423" s="142">
        <v>0</v>
      </c>
      <c r="R423" s="142">
        <f>Q423*H423</f>
        <v>0</v>
      </c>
      <c r="S423" s="142">
        <v>0</v>
      </c>
      <c r="T423" s="143">
        <f>S423*H423</f>
        <v>0</v>
      </c>
      <c r="AR423" s="144" t="s">
        <v>375</v>
      </c>
      <c r="AT423" s="144" t="s">
        <v>220</v>
      </c>
      <c r="AU423" s="144" t="s">
        <v>85</v>
      </c>
      <c r="AY423" s="18" t="s">
        <v>218</v>
      </c>
      <c r="BE423" s="145">
        <f>IF(N423="základní",J423,0)</f>
        <v>0</v>
      </c>
      <c r="BF423" s="145">
        <f>IF(N423="snížená",J423,0)</f>
        <v>0</v>
      </c>
      <c r="BG423" s="145">
        <f>IF(N423="zákl. přenesená",J423,0)</f>
        <v>0</v>
      </c>
      <c r="BH423" s="145">
        <f>IF(N423="sníž. přenesená",J423,0)</f>
        <v>0</v>
      </c>
      <c r="BI423" s="145">
        <f>IF(N423="nulová",J423,0)</f>
        <v>0</v>
      </c>
      <c r="BJ423" s="18" t="s">
        <v>83</v>
      </c>
      <c r="BK423" s="145">
        <f>ROUND(I423*H423,2)</f>
        <v>0</v>
      </c>
      <c r="BL423" s="18" t="s">
        <v>375</v>
      </c>
      <c r="BM423" s="144" t="s">
        <v>2552</v>
      </c>
    </row>
    <row r="424" spans="2:65" s="1" customFormat="1" ht="11.25">
      <c r="B424" s="33"/>
      <c r="D424" s="146" t="s">
        <v>226</v>
      </c>
      <c r="F424" s="147" t="s">
        <v>2033</v>
      </c>
      <c r="I424" s="148"/>
      <c r="L424" s="33"/>
      <c r="M424" s="149"/>
      <c r="T424" s="54"/>
      <c r="AT424" s="18" t="s">
        <v>226</v>
      </c>
      <c r="AU424" s="18" t="s">
        <v>85</v>
      </c>
    </row>
    <row r="425" spans="2:65" s="12" customFormat="1" ht="11.25">
      <c r="B425" s="152"/>
      <c r="D425" s="146" t="s">
        <v>230</v>
      </c>
      <c r="E425" s="153" t="s">
        <v>19</v>
      </c>
      <c r="F425" s="154" t="s">
        <v>2553</v>
      </c>
      <c r="H425" s="153" t="s">
        <v>19</v>
      </c>
      <c r="I425" s="155"/>
      <c r="L425" s="152"/>
      <c r="M425" s="156"/>
      <c r="T425" s="157"/>
      <c r="AT425" s="153" t="s">
        <v>230</v>
      </c>
      <c r="AU425" s="153" t="s">
        <v>85</v>
      </c>
      <c r="AV425" s="12" t="s">
        <v>83</v>
      </c>
      <c r="AW425" s="12" t="s">
        <v>36</v>
      </c>
      <c r="AX425" s="12" t="s">
        <v>75</v>
      </c>
      <c r="AY425" s="153" t="s">
        <v>218</v>
      </c>
    </row>
    <row r="426" spans="2:65" s="13" customFormat="1" ht="11.25">
      <c r="B426" s="158"/>
      <c r="D426" s="146" t="s">
        <v>230</v>
      </c>
      <c r="E426" s="159" t="s">
        <v>19</v>
      </c>
      <c r="F426" s="160" t="s">
        <v>2554</v>
      </c>
      <c r="H426" s="161">
        <v>3.8</v>
      </c>
      <c r="I426" s="162"/>
      <c r="L426" s="158"/>
      <c r="M426" s="163"/>
      <c r="T426" s="164"/>
      <c r="AT426" s="159" t="s">
        <v>230</v>
      </c>
      <c r="AU426" s="159" t="s">
        <v>85</v>
      </c>
      <c r="AV426" s="13" t="s">
        <v>85</v>
      </c>
      <c r="AW426" s="13" t="s">
        <v>36</v>
      </c>
      <c r="AX426" s="13" t="s">
        <v>83</v>
      </c>
      <c r="AY426" s="159" t="s">
        <v>218</v>
      </c>
    </row>
    <row r="427" spans="2:65" s="1" customFormat="1" ht="16.5" customHeight="1">
      <c r="B427" s="33"/>
      <c r="C427" s="186" t="s">
        <v>870</v>
      </c>
      <c r="D427" s="186" t="s">
        <v>638</v>
      </c>
      <c r="E427" s="187" t="s">
        <v>2555</v>
      </c>
      <c r="F427" s="188" t="s">
        <v>2556</v>
      </c>
      <c r="G427" s="189" t="s">
        <v>161</v>
      </c>
      <c r="H427" s="190">
        <v>52.8</v>
      </c>
      <c r="I427" s="191"/>
      <c r="J427" s="192">
        <f>ROUND(I427*H427,2)</f>
        <v>0</v>
      </c>
      <c r="K427" s="188" t="s">
        <v>19</v>
      </c>
      <c r="L427" s="193"/>
      <c r="M427" s="194" t="s">
        <v>19</v>
      </c>
      <c r="N427" s="195" t="s">
        <v>46</v>
      </c>
      <c r="P427" s="142">
        <f>O427*H427</f>
        <v>0</v>
      </c>
      <c r="Q427" s="142">
        <v>1E-3</v>
      </c>
      <c r="R427" s="142">
        <f>Q427*H427</f>
        <v>5.28E-2</v>
      </c>
      <c r="S427" s="142">
        <v>0</v>
      </c>
      <c r="T427" s="143">
        <f>S427*H427</f>
        <v>0</v>
      </c>
      <c r="AR427" s="144" t="s">
        <v>510</v>
      </c>
      <c r="AT427" s="144" t="s">
        <v>638</v>
      </c>
      <c r="AU427" s="144" t="s">
        <v>85</v>
      </c>
      <c r="AY427" s="18" t="s">
        <v>218</v>
      </c>
      <c r="BE427" s="145">
        <f>IF(N427="základní",J427,0)</f>
        <v>0</v>
      </c>
      <c r="BF427" s="145">
        <f>IF(N427="snížená",J427,0)</f>
        <v>0</v>
      </c>
      <c r="BG427" s="145">
        <f>IF(N427="zákl. přenesená",J427,0)</f>
        <v>0</v>
      </c>
      <c r="BH427" s="145">
        <f>IF(N427="sníž. přenesená",J427,0)</f>
        <v>0</v>
      </c>
      <c r="BI427" s="145">
        <f>IF(N427="nulová",J427,0)</f>
        <v>0</v>
      </c>
      <c r="BJ427" s="18" t="s">
        <v>83</v>
      </c>
      <c r="BK427" s="145">
        <f>ROUND(I427*H427,2)</f>
        <v>0</v>
      </c>
      <c r="BL427" s="18" t="s">
        <v>375</v>
      </c>
      <c r="BM427" s="144" t="s">
        <v>2557</v>
      </c>
    </row>
    <row r="428" spans="2:65" s="1" customFormat="1" ht="11.25">
      <c r="B428" s="33"/>
      <c r="D428" s="146" t="s">
        <v>226</v>
      </c>
      <c r="F428" s="147" t="s">
        <v>2556</v>
      </c>
      <c r="I428" s="148"/>
      <c r="L428" s="33"/>
      <c r="M428" s="149"/>
      <c r="T428" s="54"/>
      <c r="AT428" s="18" t="s">
        <v>226</v>
      </c>
      <c r="AU428" s="18" t="s">
        <v>85</v>
      </c>
    </row>
    <row r="429" spans="2:65" s="13" customFormat="1" ht="11.25">
      <c r="B429" s="158"/>
      <c r="D429" s="146" t="s">
        <v>230</v>
      </c>
      <c r="E429" s="159" t="s">
        <v>19</v>
      </c>
      <c r="F429" s="160" t="s">
        <v>2558</v>
      </c>
      <c r="H429" s="161">
        <v>52.8</v>
      </c>
      <c r="I429" s="162"/>
      <c r="L429" s="158"/>
      <c r="M429" s="163"/>
      <c r="T429" s="164"/>
      <c r="AT429" s="159" t="s">
        <v>230</v>
      </c>
      <c r="AU429" s="159" t="s">
        <v>85</v>
      </c>
      <c r="AV429" s="13" t="s">
        <v>85</v>
      </c>
      <c r="AW429" s="13" t="s">
        <v>36</v>
      </c>
      <c r="AX429" s="13" t="s">
        <v>83</v>
      </c>
      <c r="AY429" s="159" t="s">
        <v>218</v>
      </c>
    </row>
    <row r="430" spans="2:65" s="1" customFormat="1" ht="16.5" customHeight="1">
      <c r="B430" s="33"/>
      <c r="C430" s="133" t="s">
        <v>872</v>
      </c>
      <c r="D430" s="133" t="s">
        <v>220</v>
      </c>
      <c r="E430" s="134" t="s">
        <v>2059</v>
      </c>
      <c r="F430" s="135" t="s">
        <v>2060</v>
      </c>
      <c r="G430" s="136" t="s">
        <v>532</v>
      </c>
      <c r="H430" s="137">
        <v>1</v>
      </c>
      <c r="I430" s="138"/>
      <c r="J430" s="139">
        <f>ROUND(I430*H430,2)</f>
        <v>0</v>
      </c>
      <c r="K430" s="135" t="s">
        <v>223</v>
      </c>
      <c r="L430" s="33"/>
      <c r="M430" s="140" t="s">
        <v>19</v>
      </c>
      <c r="N430" s="141" t="s">
        <v>46</v>
      </c>
      <c r="P430" s="142">
        <f>O430*H430</f>
        <v>0</v>
      </c>
      <c r="Q430" s="142">
        <v>0</v>
      </c>
      <c r="R430" s="142">
        <f>Q430*H430</f>
        <v>0</v>
      </c>
      <c r="S430" s="142">
        <v>0</v>
      </c>
      <c r="T430" s="143">
        <f>S430*H430</f>
        <v>0</v>
      </c>
      <c r="AR430" s="144" t="s">
        <v>375</v>
      </c>
      <c r="AT430" s="144" t="s">
        <v>220</v>
      </c>
      <c r="AU430" s="144" t="s">
        <v>85</v>
      </c>
      <c r="AY430" s="18" t="s">
        <v>218</v>
      </c>
      <c r="BE430" s="145">
        <f>IF(N430="základní",J430,0)</f>
        <v>0</v>
      </c>
      <c r="BF430" s="145">
        <f>IF(N430="snížená",J430,0)</f>
        <v>0</v>
      </c>
      <c r="BG430" s="145">
        <f>IF(N430="zákl. přenesená",J430,0)</f>
        <v>0</v>
      </c>
      <c r="BH430" s="145">
        <f>IF(N430="sníž. přenesená",J430,0)</f>
        <v>0</v>
      </c>
      <c r="BI430" s="145">
        <f>IF(N430="nulová",J430,0)</f>
        <v>0</v>
      </c>
      <c r="BJ430" s="18" t="s">
        <v>83</v>
      </c>
      <c r="BK430" s="145">
        <f>ROUND(I430*H430,2)</f>
        <v>0</v>
      </c>
      <c r="BL430" s="18" t="s">
        <v>375</v>
      </c>
      <c r="BM430" s="144" t="s">
        <v>2559</v>
      </c>
    </row>
    <row r="431" spans="2:65" s="1" customFormat="1" ht="11.25">
      <c r="B431" s="33"/>
      <c r="D431" s="146" t="s">
        <v>226</v>
      </c>
      <c r="F431" s="147" t="s">
        <v>2062</v>
      </c>
      <c r="I431" s="148"/>
      <c r="L431" s="33"/>
      <c r="M431" s="149"/>
      <c r="T431" s="54"/>
      <c r="AT431" s="18" t="s">
        <v>226</v>
      </c>
      <c r="AU431" s="18" t="s">
        <v>85</v>
      </c>
    </row>
    <row r="432" spans="2:65" s="1" customFormat="1" ht="11.25">
      <c r="B432" s="33"/>
      <c r="D432" s="150" t="s">
        <v>228</v>
      </c>
      <c r="F432" s="151" t="s">
        <v>2063</v>
      </c>
      <c r="I432" s="148"/>
      <c r="L432" s="33"/>
      <c r="M432" s="149"/>
      <c r="T432" s="54"/>
      <c r="AT432" s="18" t="s">
        <v>228</v>
      </c>
      <c r="AU432" s="18" t="s">
        <v>85</v>
      </c>
    </row>
    <row r="433" spans="2:65" s="13" customFormat="1" ht="11.25">
      <c r="B433" s="158"/>
      <c r="D433" s="146" t="s">
        <v>230</v>
      </c>
      <c r="E433" s="159" t="s">
        <v>19</v>
      </c>
      <c r="F433" s="160" t="s">
        <v>2560</v>
      </c>
      <c r="H433" s="161">
        <v>1</v>
      </c>
      <c r="I433" s="162"/>
      <c r="L433" s="158"/>
      <c r="M433" s="163"/>
      <c r="T433" s="164"/>
      <c r="AT433" s="159" t="s">
        <v>230</v>
      </c>
      <c r="AU433" s="159" t="s">
        <v>85</v>
      </c>
      <c r="AV433" s="13" t="s">
        <v>85</v>
      </c>
      <c r="AW433" s="13" t="s">
        <v>36</v>
      </c>
      <c r="AX433" s="13" t="s">
        <v>83</v>
      </c>
      <c r="AY433" s="159" t="s">
        <v>218</v>
      </c>
    </row>
    <row r="434" spans="2:65" s="1" customFormat="1" ht="16.5" customHeight="1">
      <c r="B434" s="33"/>
      <c r="C434" s="186" t="s">
        <v>1438</v>
      </c>
      <c r="D434" s="186" t="s">
        <v>638</v>
      </c>
      <c r="E434" s="187" t="s">
        <v>2561</v>
      </c>
      <c r="F434" s="188" t="s">
        <v>2562</v>
      </c>
      <c r="G434" s="189" t="s">
        <v>161</v>
      </c>
      <c r="H434" s="190">
        <v>53.3</v>
      </c>
      <c r="I434" s="191"/>
      <c r="J434" s="192">
        <f>ROUND(I434*H434,2)</f>
        <v>0</v>
      </c>
      <c r="K434" s="188" t="s">
        <v>19</v>
      </c>
      <c r="L434" s="193"/>
      <c r="M434" s="194" t="s">
        <v>19</v>
      </c>
      <c r="N434" s="195" t="s">
        <v>46</v>
      </c>
      <c r="P434" s="142">
        <f>O434*H434</f>
        <v>0</v>
      </c>
      <c r="Q434" s="142">
        <v>1E-3</v>
      </c>
      <c r="R434" s="142">
        <f>Q434*H434</f>
        <v>5.33E-2</v>
      </c>
      <c r="S434" s="142">
        <v>0</v>
      </c>
      <c r="T434" s="143">
        <f>S434*H434</f>
        <v>0</v>
      </c>
      <c r="AR434" s="144" t="s">
        <v>510</v>
      </c>
      <c r="AT434" s="144" t="s">
        <v>638</v>
      </c>
      <c r="AU434" s="144" t="s">
        <v>85</v>
      </c>
      <c r="AY434" s="18" t="s">
        <v>218</v>
      </c>
      <c r="BE434" s="145">
        <f>IF(N434="základní",J434,0)</f>
        <v>0</v>
      </c>
      <c r="BF434" s="145">
        <f>IF(N434="snížená",J434,0)</f>
        <v>0</v>
      </c>
      <c r="BG434" s="145">
        <f>IF(N434="zákl. přenesená",J434,0)</f>
        <v>0</v>
      </c>
      <c r="BH434" s="145">
        <f>IF(N434="sníž. přenesená",J434,0)</f>
        <v>0</v>
      </c>
      <c r="BI434" s="145">
        <f>IF(N434="nulová",J434,0)</f>
        <v>0</v>
      </c>
      <c r="BJ434" s="18" t="s">
        <v>83</v>
      </c>
      <c r="BK434" s="145">
        <f>ROUND(I434*H434,2)</f>
        <v>0</v>
      </c>
      <c r="BL434" s="18" t="s">
        <v>375</v>
      </c>
      <c r="BM434" s="144" t="s">
        <v>2563</v>
      </c>
    </row>
    <row r="435" spans="2:65" s="1" customFormat="1" ht="11.25">
      <c r="B435" s="33"/>
      <c r="D435" s="146" t="s">
        <v>226</v>
      </c>
      <c r="F435" s="147" t="s">
        <v>2562</v>
      </c>
      <c r="I435" s="148"/>
      <c r="L435" s="33"/>
      <c r="M435" s="149"/>
      <c r="T435" s="54"/>
      <c r="AT435" s="18" t="s">
        <v>226</v>
      </c>
      <c r="AU435" s="18" t="s">
        <v>85</v>
      </c>
    </row>
    <row r="436" spans="2:65" s="13" customFormat="1" ht="11.25">
      <c r="B436" s="158"/>
      <c r="D436" s="146" t="s">
        <v>230</v>
      </c>
      <c r="E436" s="159" t="s">
        <v>19</v>
      </c>
      <c r="F436" s="160" t="s">
        <v>2564</v>
      </c>
      <c r="H436" s="161">
        <v>53.3</v>
      </c>
      <c r="I436" s="162"/>
      <c r="L436" s="158"/>
      <c r="M436" s="163"/>
      <c r="T436" s="164"/>
      <c r="AT436" s="159" t="s">
        <v>230</v>
      </c>
      <c r="AU436" s="159" t="s">
        <v>85</v>
      </c>
      <c r="AV436" s="13" t="s">
        <v>85</v>
      </c>
      <c r="AW436" s="13" t="s">
        <v>36</v>
      </c>
      <c r="AX436" s="13" t="s">
        <v>83</v>
      </c>
      <c r="AY436" s="159" t="s">
        <v>218</v>
      </c>
    </row>
    <row r="437" spans="2:65" s="1" customFormat="1" ht="16.5" customHeight="1">
      <c r="B437" s="33"/>
      <c r="C437" s="133" t="s">
        <v>1443</v>
      </c>
      <c r="D437" s="133" t="s">
        <v>220</v>
      </c>
      <c r="E437" s="134" t="s">
        <v>2152</v>
      </c>
      <c r="F437" s="135" t="s">
        <v>2153</v>
      </c>
      <c r="G437" s="136" t="s">
        <v>161</v>
      </c>
      <c r="H437" s="137">
        <v>20</v>
      </c>
      <c r="I437" s="138"/>
      <c r="J437" s="139">
        <f>ROUND(I437*H437,2)</f>
        <v>0</v>
      </c>
      <c r="K437" s="135" t="s">
        <v>223</v>
      </c>
      <c r="L437" s="33"/>
      <c r="M437" s="140" t="s">
        <v>19</v>
      </c>
      <c r="N437" s="141" t="s">
        <v>46</v>
      </c>
      <c r="P437" s="142">
        <f>O437*H437</f>
        <v>0</v>
      </c>
      <c r="Q437" s="142">
        <v>6.0000000000000002E-5</v>
      </c>
      <c r="R437" s="142">
        <f>Q437*H437</f>
        <v>1.2000000000000001E-3</v>
      </c>
      <c r="S437" s="142">
        <v>0</v>
      </c>
      <c r="T437" s="143">
        <f>S437*H437</f>
        <v>0</v>
      </c>
      <c r="AR437" s="144" t="s">
        <v>375</v>
      </c>
      <c r="AT437" s="144" t="s">
        <v>220</v>
      </c>
      <c r="AU437" s="144" t="s">
        <v>85</v>
      </c>
      <c r="AY437" s="18" t="s">
        <v>218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8" t="s">
        <v>83</v>
      </c>
      <c r="BK437" s="145">
        <f>ROUND(I437*H437,2)</f>
        <v>0</v>
      </c>
      <c r="BL437" s="18" t="s">
        <v>375</v>
      </c>
      <c r="BM437" s="144" t="s">
        <v>2565</v>
      </c>
    </row>
    <row r="438" spans="2:65" s="1" customFormat="1" ht="11.25">
      <c r="B438" s="33"/>
      <c r="D438" s="146" t="s">
        <v>226</v>
      </c>
      <c r="F438" s="147" t="s">
        <v>2155</v>
      </c>
      <c r="I438" s="148"/>
      <c r="L438" s="33"/>
      <c r="M438" s="149"/>
      <c r="T438" s="54"/>
      <c r="AT438" s="18" t="s">
        <v>226</v>
      </c>
      <c r="AU438" s="18" t="s">
        <v>85</v>
      </c>
    </row>
    <row r="439" spans="2:65" s="1" customFormat="1" ht="11.25">
      <c r="B439" s="33"/>
      <c r="D439" s="150" t="s">
        <v>228</v>
      </c>
      <c r="F439" s="151" t="s">
        <v>2156</v>
      </c>
      <c r="I439" s="148"/>
      <c r="L439" s="33"/>
      <c r="M439" s="149"/>
      <c r="T439" s="54"/>
      <c r="AT439" s="18" t="s">
        <v>228</v>
      </c>
      <c r="AU439" s="18" t="s">
        <v>85</v>
      </c>
    </row>
    <row r="440" spans="2:65" s="13" customFormat="1" ht="11.25">
      <c r="B440" s="158"/>
      <c r="D440" s="146" t="s">
        <v>230</v>
      </c>
      <c r="E440" s="159" t="s">
        <v>19</v>
      </c>
      <c r="F440" s="160" t="s">
        <v>2566</v>
      </c>
      <c r="H440" s="161">
        <v>20</v>
      </c>
      <c r="I440" s="162"/>
      <c r="L440" s="158"/>
      <c r="M440" s="163"/>
      <c r="T440" s="164"/>
      <c r="AT440" s="159" t="s">
        <v>230</v>
      </c>
      <c r="AU440" s="159" t="s">
        <v>85</v>
      </c>
      <c r="AV440" s="13" t="s">
        <v>85</v>
      </c>
      <c r="AW440" s="13" t="s">
        <v>36</v>
      </c>
      <c r="AX440" s="13" t="s">
        <v>83</v>
      </c>
      <c r="AY440" s="159" t="s">
        <v>218</v>
      </c>
    </row>
    <row r="441" spans="2:65" s="1" customFormat="1" ht="16.5" customHeight="1">
      <c r="B441" s="33"/>
      <c r="C441" s="186" t="s">
        <v>1449</v>
      </c>
      <c r="D441" s="186" t="s">
        <v>638</v>
      </c>
      <c r="E441" s="187" t="s">
        <v>1484</v>
      </c>
      <c r="F441" s="188" t="s">
        <v>2567</v>
      </c>
      <c r="G441" s="189" t="s">
        <v>161</v>
      </c>
      <c r="H441" s="190">
        <v>20</v>
      </c>
      <c r="I441" s="191"/>
      <c r="J441" s="192">
        <f>ROUND(I441*H441,2)</f>
        <v>0</v>
      </c>
      <c r="K441" s="188" t="s">
        <v>19</v>
      </c>
      <c r="L441" s="193"/>
      <c r="M441" s="194" t="s">
        <v>19</v>
      </c>
      <c r="N441" s="195" t="s">
        <v>46</v>
      </c>
      <c r="P441" s="142">
        <f>O441*H441</f>
        <v>0</v>
      </c>
      <c r="Q441" s="142">
        <v>1E-3</v>
      </c>
      <c r="R441" s="142">
        <f>Q441*H441</f>
        <v>0.02</v>
      </c>
      <c r="S441" s="142">
        <v>0</v>
      </c>
      <c r="T441" s="143">
        <f>S441*H441</f>
        <v>0</v>
      </c>
      <c r="AR441" s="144" t="s">
        <v>510</v>
      </c>
      <c r="AT441" s="144" t="s">
        <v>638</v>
      </c>
      <c r="AU441" s="144" t="s">
        <v>85</v>
      </c>
      <c r="AY441" s="18" t="s">
        <v>218</v>
      </c>
      <c r="BE441" s="145">
        <f>IF(N441="základní",J441,0)</f>
        <v>0</v>
      </c>
      <c r="BF441" s="145">
        <f>IF(N441="snížená",J441,0)</f>
        <v>0</v>
      </c>
      <c r="BG441" s="145">
        <f>IF(N441="zákl. přenesená",J441,0)</f>
        <v>0</v>
      </c>
      <c r="BH441" s="145">
        <f>IF(N441="sníž. přenesená",J441,0)</f>
        <v>0</v>
      </c>
      <c r="BI441" s="145">
        <f>IF(N441="nulová",J441,0)</f>
        <v>0</v>
      </c>
      <c r="BJ441" s="18" t="s">
        <v>83</v>
      </c>
      <c r="BK441" s="145">
        <f>ROUND(I441*H441,2)</f>
        <v>0</v>
      </c>
      <c r="BL441" s="18" t="s">
        <v>375</v>
      </c>
      <c r="BM441" s="144" t="s">
        <v>2568</v>
      </c>
    </row>
    <row r="442" spans="2:65" s="1" customFormat="1" ht="11.25">
      <c r="B442" s="33"/>
      <c r="D442" s="146" t="s">
        <v>226</v>
      </c>
      <c r="F442" s="147" t="s">
        <v>2567</v>
      </c>
      <c r="I442" s="148"/>
      <c r="L442" s="33"/>
      <c r="M442" s="149"/>
      <c r="T442" s="54"/>
      <c r="AT442" s="18" t="s">
        <v>226</v>
      </c>
      <c r="AU442" s="18" t="s">
        <v>85</v>
      </c>
    </row>
    <row r="443" spans="2:65" s="13" customFormat="1" ht="11.25">
      <c r="B443" s="158"/>
      <c r="D443" s="146" t="s">
        <v>230</v>
      </c>
      <c r="E443" s="159" t="s">
        <v>19</v>
      </c>
      <c r="F443" s="160" t="s">
        <v>2566</v>
      </c>
      <c r="H443" s="161">
        <v>20</v>
      </c>
      <c r="I443" s="162"/>
      <c r="L443" s="158"/>
      <c r="M443" s="163"/>
      <c r="T443" s="164"/>
      <c r="AT443" s="159" t="s">
        <v>230</v>
      </c>
      <c r="AU443" s="159" t="s">
        <v>85</v>
      </c>
      <c r="AV443" s="13" t="s">
        <v>85</v>
      </c>
      <c r="AW443" s="13" t="s">
        <v>36</v>
      </c>
      <c r="AX443" s="13" t="s">
        <v>83</v>
      </c>
      <c r="AY443" s="159" t="s">
        <v>218</v>
      </c>
    </row>
    <row r="444" spans="2:65" s="1" customFormat="1" ht="16.5" customHeight="1">
      <c r="B444" s="33"/>
      <c r="C444" s="133" t="s">
        <v>1461</v>
      </c>
      <c r="D444" s="133" t="s">
        <v>220</v>
      </c>
      <c r="E444" s="134" t="s">
        <v>2176</v>
      </c>
      <c r="F444" s="135" t="s">
        <v>2177</v>
      </c>
      <c r="G444" s="136" t="s">
        <v>161</v>
      </c>
      <c r="H444" s="137">
        <v>73</v>
      </c>
      <c r="I444" s="138"/>
      <c r="J444" s="139">
        <f>ROUND(I444*H444,2)</f>
        <v>0</v>
      </c>
      <c r="K444" s="135" t="s">
        <v>223</v>
      </c>
      <c r="L444" s="33"/>
      <c r="M444" s="140" t="s">
        <v>19</v>
      </c>
      <c r="N444" s="141" t="s">
        <v>46</v>
      </c>
      <c r="P444" s="142">
        <f>O444*H444</f>
        <v>0</v>
      </c>
      <c r="Q444" s="142">
        <v>5.0000000000000002E-5</v>
      </c>
      <c r="R444" s="142">
        <f>Q444*H444</f>
        <v>3.65E-3</v>
      </c>
      <c r="S444" s="142">
        <v>0</v>
      </c>
      <c r="T444" s="143">
        <f>S444*H444</f>
        <v>0</v>
      </c>
      <c r="AR444" s="144" t="s">
        <v>375</v>
      </c>
      <c r="AT444" s="144" t="s">
        <v>220</v>
      </c>
      <c r="AU444" s="144" t="s">
        <v>85</v>
      </c>
      <c r="AY444" s="18" t="s">
        <v>218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8" t="s">
        <v>83</v>
      </c>
      <c r="BK444" s="145">
        <f>ROUND(I444*H444,2)</f>
        <v>0</v>
      </c>
      <c r="BL444" s="18" t="s">
        <v>375</v>
      </c>
      <c r="BM444" s="144" t="s">
        <v>2569</v>
      </c>
    </row>
    <row r="445" spans="2:65" s="1" customFormat="1" ht="11.25">
      <c r="B445" s="33"/>
      <c r="D445" s="146" t="s">
        <v>226</v>
      </c>
      <c r="F445" s="147" t="s">
        <v>2179</v>
      </c>
      <c r="I445" s="148"/>
      <c r="L445" s="33"/>
      <c r="M445" s="149"/>
      <c r="T445" s="54"/>
      <c r="AT445" s="18" t="s">
        <v>226</v>
      </c>
      <c r="AU445" s="18" t="s">
        <v>85</v>
      </c>
    </row>
    <row r="446" spans="2:65" s="1" customFormat="1" ht="11.25">
      <c r="B446" s="33"/>
      <c r="D446" s="150" t="s">
        <v>228</v>
      </c>
      <c r="F446" s="151" t="s">
        <v>2180</v>
      </c>
      <c r="I446" s="148"/>
      <c r="L446" s="33"/>
      <c r="M446" s="149"/>
      <c r="T446" s="54"/>
      <c r="AT446" s="18" t="s">
        <v>228</v>
      </c>
      <c r="AU446" s="18" t="s">
        <v>85</v>
      </c>
    </row>
    <row r="447" spans="2:65" s="12" customFormat="1" ht="11.25">
      <c r="B447" s="152"/>
      <c r="D447" s="146" t="s">
        <v>230</v>
      </c>
      <c r="E447" s="153" t="s">
        <v>19</v>
      </c>
      <c r="F447" s="154" t="s">
        <v>2570</v>
      </c>
      <c r="H447" s="153" t="s">
        <v>19</v>
      </c>
      <c r="I447" s="155"/>
      <c r="L447" s="152"/>
      <c r="M447" s="156"/>
      <c r="T447" s="157"/>
      <c r="AT447" s="153" t="s">
        <v>230</v>
      </c>
      <c r="AU447" s="153" t="s">
        <v>85</v>
      </c>
      <c r="AV447" s="12" t="s">
        <v>83</v>
      </c>
      <c r="AW447" s="12" t="s">
        <v>36</v>
      </c>
      <c r="AX447" s="12" t="s">
        <v>75</v>
      </c>
      <c r="AY447" s="153" t="s">
        <v>218</v>
      </c>
    </row>
    <row r="448" spans="2:65" s="13" customFormat="1" ht="11.25">
      <c r="B448" s="158"/>
      <c r="D448" s="146" t="s">
        <v>230</v>
      </c>
      <c r="E448" s="159" t="s">
        <v>19</v>
      </c>
      <c r="F448" s="160" t="s">
        <v>2571</v>
      </c>
      <c r="H448" s="161">
        <v>28</v>
      </c>
      <c r="I448" s="162"/>
      <c r="L448" s="158"/>
      <c r="M448" s="163"/>
      <c r="T448" s="164"/>
      <c r="AT448" s="159" t="s">
        <v>230</v>
      </c>
      <c r="AU448" s="159" t="s">
        <v>85</v>
      </c>
      <c r="AV448" s="13" t="s">
        <v>85</v>
      </c>
      <c r="AW448" s="13" t="s">
        <v>36</v>
      </c>
      <c r="AX448" s="13" t="s">
        <v>75</v>
      </c>
      <c r="AY448" s="159" t="s">
        <v>218</v>
      </c>
    </row>
    <row r="449" spans="2:65" s="13" customFormat="1" ht="11.25">
      <c r="B449" s="158"/>
      <c r="D449" s="146" t="s">
        <v>230</v>
      </c>
      <c r="E449" s="159" t="s">
        <v>19</v>
      </c>
      <c r="F449" s="160" t="s">
        <v>2572</v>
      </c>
      <c r="H449" s="161">
        <v>45</v>
      </c>
      <c r="I449" s="162"/>
      <c r="L449" s="158"/>
      <c r="M449" s="163"/>
      <c r="T449" s="164"/>
      <c r="AT449" s="159" t="s">
        <v>230</v>
      </c>
      <c r="AU449" s="159" t="s">
        <v>85</v>
      </c>
      <c r="AV449" s="13" t="s">
        <v>85</v>
      </c>
      <c r="AW449" s="13" t="s">
        <v>36</v>
      </c>
      <c r="AX449" s="13" t="s">
        <v>75</v>
      </c>
      <c r="AY449" s="159" t="s">
        <v>218</v>
      </c>
    </row>
    <row r="450" spans="2:65" s="14" customFormat="1" ht="11.25">
      <c r="B450" s="165"/>
      <c r="D450" s="146" t="s">
        <v>230</v>
      </c>
      <c r="E450" s="166" t="s">
        <v>19</v>
      </c>
      <c r="F450" s="167" t="s">
        <v>235</v>
      </c>
      <c r="H450" s="168">
        <v>73</v>
      </c>
      <c r="I450" s="169"/>
      <c r="L450" s="165"/>
      <c r="M450" s="170"/>
      <c r="T450" s="171"/>
      <c r="AT450" s="166" t="s">
        <v>230</v>
      </c>
      <c r="AU450" s="166" t="s">
        <v>85</v>
      </c>
      <c r="AV450" s="14" t="s">
        <v>224</v>
      </c>
      <c r="AW450" s="14" t="s">
        <v>36</v>
      </c>
      <c r="AX450" s="14" t="s">
        <v>83</v>
      </c>
      <c r="AY450" s="166" t="s">
        <v>218</v>
      </c>
    </row>
    <row r="451" spans="2:65" s="1" customFormat="1" ht="21.75" customHeight="1">
      <c r="B451" s="33"/>
      <c r="C451" s="186" t="s">
        <v>1467</v>
      </c>
      <c r="D451" s="186" t="s">
        <v>638</v>
      </c>
      <c r="E451" s="187" t="s">
        <v>2573</v>
      </c>
      <c r="F451" s="188" t="s">
        <v>2574</v>
      </c>
      <c r="G451" s="189" t="s">
        <v>161</v>
      </c>
      <c r="H451" s="190">
        <v>28</v>
      </c>
      <c r="I451" s="191"/>
      <c r="J451" s="192">
        <f>ROUND(I451*H451,2)</f>
        <v>0</v>
      </c>
      <c r="K451" s="188" t="s">
        <v>19</v>
      </c>
      <c r="L451" s="193"/>
      <c r="M451" s="194" t="s">
        <v>19</v>
      </c>
      <c r="N451" s="195" t="s">
        <v>46</v>
      </c>
      <c r="P451" s="142">
        <f>O451*H451</f>
        <v>0</v>
      </c>
      <c r="Q451" s="142">
        <v>1E-3</v>
      </c>
      <c r="R451" s="142">
        <f>Q451*H451</f>
        <v>2.8000000000000001E-2</v>
      </c>
      <c r="S451" s="142">
        <v>0</v>
      </c>
      <c r="T451" s="143">
        <f>S451*H451</f>
        <v>0</v>
      </c>
      <c r="AR451" s="144" t="s">
        <v>510</v>
      </c>
      <c r="AT451" s="144" t="s">
        <v>638</v>
      </c>
      <c r="AU451" s="144" t="s">
        <v>85</v>
      </c>
      <c r="AY451" s="18" t="s">
        <v>218</v>
      </c>
      <c r="BE451" s="145">
        <f>IF(N451="základní",J451,0)</f>
        <v>0</v>
      </c>
      <c r="BF451" s="145">
        <f>IF(N451="snížená",J451,0)</f>
        <v>0</v>
      </c>
      <c r="BG451" s="145">
        <f>IF(N451="zákl. přenesená",J451,0)</f>
        <v>0</v>
      </c>
      <c r="BH451" s="145">
        <f>IF(N451="sníž. přenesená",J451,0)</f>
        <v>0</v>
      </c>
      <c r="BI451" s="145">
        <f>IF(N451="nulová",J451,0)</f>
        <v>0</v>
      </c>
      <c r="BJ451" s="18" t="s">
        <v>83</v>
      </c>
      <c r="BK451" s="145">
        <f>ROUND(I451*H451,2)</f>
        <v>0</v>
      </c>
      <c r="BL451" s="18" t="s">
        <v>375</v>
      </c>
      <c r="BM451" s="144" t="s">
        <v>2575</v>
      </c>
    </row>
    <row r="452" spans="2:65" s="1" customFormat="1" ht="11.25">
      <c r="B452" s="33"/>
      <c r="D452" s="146" t="s">
        <v>226</v>
      </c>
      <c r="F452" s="147" t="s">
        <v>2574</v>
      </c>
      <c r="I452" s="148"/>
      <c r="L452" s="33"/>
      <c r="M452" s="149"/>
      <c r="T452" s="54"/>
      <c r="AT452" s="18" t="s">
        <v>226</v>
      </c>
      <c r="AU452" s="18" t="s">
        <v>85</v>
      </c>
    </row>
    <row r="453" spans="2:65" s="12" customFormat="1" ht="11.25">
      <c r="B453" s="152"/>
      <c r="D453" s="146" t="s">
        <v>230</v>
      </c>
      <c r="E453" s="153" t="s">
        <v>19</v>
      </c>
      <c r="F453" s="154" t="s">
        <v>2576</v>
      </c>
      <c r="H453" s="153" t="s">
        <v>19</v>
      </c>
      <c r="I453" s="155"/>
      <c r="L453" s="152"/>
      <c r="M453" s="156"/>
      <c r="T453" s="157"/>
      <c r="AT453" s="153" t="s">
        <v>230</v>
      </c>
      <c r="AU453" s="153" t="s">
        <v>85</v>
      </c>
      <c r="AV453" s="12" t="s">
        <v>83</v>
      </c>
      <c r="AW453" s="12" t="s">
        <v>36</v>
      </c>
      <c r="AX453" s="12" t="s">
        <v>75</v>
      </c>
      <c r="AY453" s="153" t="s">
        <v>218</v>
      </c>
    </row>
    <row r="454" spans="2:65" s="13" customFormat="1" ht="11.25">
      <c r="B454" s="158"/>
      <c r="D454" s="146" t="s">
        <v>230</v>
      </c>
      <c r="E454" s="159" t="s">
        <v>19</v>
      </c>
      <c r="F454" s="160" t="s">
        <v>2577</v>
      </c>
      <c r="H454" s="161">
        <v>28</v>
      </c>
      <c r="I454" s="162"/>
      <c r="L454" s="158"/>
      <c r="M454" s="163"/>
      <c r="T454" s="164"/>
      <c r="AT454" s="159" t="s">
        <v>230</v>
      </c>
      <c r="AU454" s="159" t="s">
        <v>85</v>
      </c>
      <c r="AV454" s="13" t="s">
        <v>85</v>
      </c>
      <c r="AW454" s="13" t="s">
        <v>36</v>
      </c>
      <c r="AX454" s="13" t="s">
        <v>83</v>
      </c>
      <c r="AY454" s="159" t="s">
        <v>218</v>
      </c>
    </row>
    <row r="455" spans="2:65" s="1" customFormat="1" ht="16.5" customHeight="1">
      <c r="B455" s="33"/>
      <c r="C455" s="186" t="s">
        <v>1475</v>
      </c>
      <c r="D455" s="186" t="s">
        <v>638</v>
      </c>
      <c r="E455" s="187" t="s">
        <v>2578</v>
      </c>
      <c r="F455" s="188" t="s">
        <v>2579</v>
      </c>
      <c r="G455" s="189" t="s">
        <v>161</v>
      </c>
      <c r="H455" s="190">
        <v>45</v>
      </c>
      <c r="I455" s="191"/>
      <c r="J455" s="192">
        <f>ROUND(I455*H455,2)</f>
        <v>0</v>
      </c>
      <c r="K455" s="188" t="s">
        <v>19</v>
      </c>
      <c r="L455" s="193"/>
      <c r="M455" s="194" t="s">
        <v>19</v>
      </c>
      <c r="N455" s="195" t="s">
        <v>46</v>
      </c>
      <c r="P455" s="142">
        <f>O455*H455</f>
        <v>0</v>
      </c>
      <c r="Q455" s="142">
        <v>1E-3</v>
      </c>
      <c r="R455" s="142">
        <f>Q455*H455</f>
        <v>4.4999999999999998E-2</v>
      </c>
      <c r="S455" s="142">
        <v>0</v>
      </c>
      <c r="T455" s="143">
        <f>S455*H455</f>
        <v>0</v>
      </c>
      <c r="AR455" s="144" t="s">
        <v>510</v>
      </c>
      <c r="AT455" s="144" t="s">
        <v>638</v>
      </c>
      <c r="AU455" s="144" t="s">
        <v>85</v>
      </c>
      <c r="AY455" s="18" t="s">
        <v>218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8" t="s">
        <v>83</v>
      </c>
      <c r="BK455" s="145">
        <f>ROUND(I455*H455,2)</f>
        <v>0</v>
      </c>
      <c r="BL455" s="18" t="s">
        <v>375</v>
      </c>
      <c r="BM455" s="144" t="s">
        <v>2580</v>
      </c>
    </row>
    <row r="456" spans="2:65" s="1" customFormat="1" ht="11.25">
      <c r="B456" s="33"/>
      <c r="D456" s="146" t="s">
        <v>226</v>
      </c>
      <c r="F456" s="147" t="s">
        <v>2579</v>
      </c>
      <c r="I456" s="148"/>
      <c r="L456" s="33"/>
      <c r="M456" s="149"/>
      <c r="T456" s="54"/>
      <c r="AT456" s="18" t="s">
        <v>226</v>
      </c>
      <c r="AU456" s="18" t="s">
        <v>85</v>
      </c>
    </row>
    <row r="457" spans="2:65" s="12" customFormat="1" ht="11.25">
      <c r="B457" s="152"/>
      <c r="D457" s="146" t="s">
        <v>230</v>
      </c>
      <c r="E457" s="153" t="s">
        <v>19</v>
      </c>
      <c r="F457" s="154" t="s">
        <v>2581</v>
      </c>
      <c r="H457" s="153" t="s">
        <v>19</v>
      </c>
      <c r="I457" s="155"/>
      <c r="L457" s="152"/>
      <c r="M457" s="156"/>
      <c r="T457" s="157"/>
      <c r="AT457" s="153" t="s">
        <v>230</v>
      </c>
      <c r="AU457" s="153" t="s">
        <v>85</v>
      </c>
      <c r="AV457" s="12" t="s">
        <v>83</v>
      </c>
      <c r="AW457" s="12" t="s">
        <v>36</v>
      </c>
      <c r="AX457" s="12" t="s">
        <v>75</v>
      </c>
      <c r="AY457" s="153" t="s">
        <v>218</v>
      </c>
    </row>
    <row r="458" spans="2:65" s="13" customFormat="1" ht="11.25">
      <c r="B458" s="158"/>
      <c r="D458" s="146" t="s">
        <v>230</v>
      </c>
      <c r="E458" s="159" t="s">
        <v>19</v>
      </c>
      <c r="F458" s="160" t="s">
        <v>2582</v>
      </c>
      <c r="H458" s="161">
        <v>45</v>
      </c>
      <c r="I458" s="162"/>
      <c r="L458" s="158"/>
      <c r="M458" s="163"/>
      <c r="T458" s="164"/>
      <c r="AT458" s="159" t="s">
        <v>230</v>
      </c>
      <c r="AU458" s="159" t="s">
        <v>85</v>
      </c>
      <c r="AV458" s="13" t="s">
        <v>85</v>
      </c>
      <c r="AW458" s="13" t="s">
        <v>36</v>
      </c>
      <c r="AX458" s="13" t="s">
        <v>83</v>
      </c>
      <c r="AY458" s="159" t="s">
        <v>218</v>
      </c>
    </row>
    <row r="459" spans="2:65" s="1" customFormat="1" ht="16.5" customHeight="1">
      <c r="B459" s="33"/>
      <c r="C459" s="133" t="s">
        <v>1483</v>
      </c>
      <c r="D459" s="133" t="s">
        <v>220</v>
      </c>
      <c r="E459" s="134" t="s">
        <v>1476</v>
      </c>
      <c r="F459" s="135" t="s">
        <v>1477</v>
      </c>
      <c r="G459" s="136" t="s">
        <v>161</v>
      </c>
      <c r="H459" s="137">
        <v>212</v>
      </c>
      <c r="I459" s="138"/>
      <c r="J459" s="139">
        <f>ROUND(I459*H459,2)</f>
        <v>0</v>
      </c>
      <c r="K459" s="135" t="s">
        <v>223</v>
      </c>
      <c r="L459" s="33"/>
      <c r="M459" s="140" t="s">
        <v>19</v>
      </c>
      <c r="N459" s="141" t="s">
        <v>46</v>
      </c>
      <c r="P459" s="142">
        <f>O459*H459</f>
        <v>0</v>
      </c>
      <c r="Q459" s="142">
        <v>5.0000000000000002E-5</v>
      </c>
      <c r="R459" s="142">
        <f>Q459*H459</f>
        <v>1.06E-2</v>
      </c>
      <c r="S459" s="142">
        <v>0</v>
      </c>
      <c r="T459" s="143">
        <f>S459*H459</f>
        <v>0</v>
      </c>
      <c r="AR459" s="144" t="s">
        <v>375</v>
      </c>
      <c r="AT459" s="144" t="s">
        <v>220</v>
      </c>
      <c r="AU459" s="144" t="s">
        <v>85</v>
      </c>
      <c r="AY459" s="18" t="s">
        <v>218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8" t="s">
        <v>83</v>
      </c>
      <c r="BK459" s="145">
        <f>ROUND(I459*H459,2)</f>
        <v>0</v>
      </c>
      <c r="BL459" s="18" t="s">
        <v>375</v>
      </c>
      <c r="BM459" s="144" t="s">
        <v>2583</v>
      </c>
    </row>
    <row r="460" spans="2:65" s="1" customFormat="1" ht="11.25">
      <c r="B460" s="33"/>
      <c r="D460" s="146" t="s">
        <v>226</v>
      </c>
      <c r="F460" s="147" t="s">
        <v>1479</v>
      </c>
      <c r="I460" s="148"/>
      <c r="L460" s="33"/>
      <c r="M460" s="149"/>
      <c r="T460" s="54"/>
      <c r="AT460" s="18" t="s">
        <v>226</v>
      </c>
      <c r="AU460" s="18" t="s">
        <v>85</v>
      </c>
    </row>
    <row r="461" spans="2:65" s="1" customFormat="1" ht="11.25">
      <c r="B461" s="33"/>
      <c r="D461" s="150" t="s">
        <v>228</v>
      </c>
      <c r="F461" s="151" t="s">
        <v>1480</v>
      </c>
      <c r="I461" s="148"/>
      <c r="L461" s="33"/>
      <c r="M461" s="149"/>
      <c r="T461" s="54"/>
      <c r="AT461" s="18" t="s">
        <v>228</v>
      </c>
      <c r="AU461" s="18" t="s">
        <v>85</v>
      </c>
    </row>
    <row r="462" spans="2:65" s="12" customFormat="1" ht="11.25">
      <c r="B462" s="152"/>
      <c r="D462" s="146" t="s">
        <v>230</v>
      </c>
      <c r="E462" s="153" t="s">
        <v>19</v>
      </c>
      <c r="F462" s="154" t="s">
        <v>2584</v>
      </c>
      <c r="H462" s="153" t="s">
        <v>19</v>
      </c>
      <c r="I462" s="155"/>
      <c r="L462" s="152"/>
      <c r="M462" s="156"/>
      <c r="T462" s="157"/>
      <c r="AT462" s="153" t="s">
        <v>230</v>
      </c>
      <c r="AU462" s="153" t="s">
        <v>85</v>
      </c>
      <c r="AV462" s="12" t="s">
        <v>83</v>
      </c>
      <c r="AW462" s="12" t="s">
        <v>36</v>
      </c>
      <c r="AX462" s="12" t="s">
        <v>75</v>
      </c>
      <c r="AY462" s="153" t="s">
        <v>218</v>
      </c>
    </row>
    <row r="463" spans="2:65" s="13" customFormat="1" ht="11.25">
      <c r="B463" s="158"/>
      <c r="D463" s="146" t="s">
        <v>230</v>
      </c>
      <c r="E463" s="159" t="s">
        <v>19</v>
      </c>
      <c r="F463" s="160" t="s">
        <v>2585</v>
      </c>
      <c r="H463" s="161">
        <v>110</v>
      </c>
      <c r="I463" s="162"/>
      <c r="L463" s="158"/>
      <c r="M463" s="163"/>
      <c r="T463" s="164"/>
      <c r="AT463" s="159" t="s">
        <v>230</v>
      </c>
      <c r="AU463" s="159" t="s">
        <v>85</v>
      </c>
      <c r="AV463" s="13" t="s">
        <v>85</v>
      </c>
      <c r="AW463" s="13" t="s">
        <v>36</v>
      </c>
      <c r="AX463" s="13" t="s">
        <v>75</v>
      </c>
      <c r="AY463" s="159" t="s">
        <v>218</v>
      </c>
    </row>
    <row r="464" spans="2:65" s="13" customFormat="1" ht="11.25">
      <c r="B464" s="158"/>
      <c r="D464" s="146" t="s">
        <v>230</v>
      </c>
      <c r="E464" s="159" t="s">
        <v>19</v>
      </c>
      <c r="F464" s="160" t="s">
        <v>2586</v>
      </c>
      <c r="H464" s="161">
        <v>102</v>
      </c>
      <c r="I464" s="162"/>
      <c r="L464" s="158"/>
      <c r="M464" s="163"/>
      <c r="T464" s="164"/>
      <c r="AT464" s="159" t="s">
        <v>230</v>
      </c>
      <c r="AU464" s="159" t="s">
        <v>85</v>
      </c>
      <c r="AV464" s="13" t="s">
        <v>85</v>
      </c>
      <c r="AW464" s="13" t="s">
        <v>36</v>
      </c>
      <c r="AX464" s="13" t="s">
        <v>75</v>
      </c>
      <c r="AY464" s="159" t="s">
        <v>218</v>
      </c>
    </row>
    <row r="465" spans="2:65" s="14" customFormat="1" ht="11.25">
      <c r="B465" s="165"/>
      <c r="D465" s="146" t="s">
        <v>230</v>
      </c>
      <c r="E465" s="166" t="s">
        <v>19</v>
      </c>
      <c r="F465" s="167" t="s">
        <v>235</v>
      </c>
      <c r="H465" s="168">
        <v>212</v>
      </c>
      <c r="I465" s="169"/>
      <c r="L465" s="165"/>
      <c r="M465" s="170"/>
      <c r="T465" s="171"/>
      <c r="AT465" s="166" t="s">
        <v>230</v>
      </c>
      <c r="AU465" s="166" t="s">
        <v>85</v>
      </c>
      <c r="AV465" s="14" t="s">
        <v>224</v>
      </c>
      <c r="AW465" s="14" t="s">
        <v>36</v>
      </c>
      <c r="AX465" s="14" t="s">
        <v>83</v>
      </c>
      <c r="AY465" s="166" t="s">
        <v>218</v>
      </c>
    </row>
    <row r="466" spans="2:65" s="1" customFormat="1" ht="16.5" customHeight="1">
      <c r="B466" s="33"/>
      <c r="C466" s="186" t="s">
        <v>1487</v>
      </c>
      <c r="D466" s="186" t="s">
        <v>638</v>
      </c>
      <c r="E466" s="187" t="s">
        <v>2587</v>
      </c>
      <c r="F466" s="188" t="s">
        <v>2588</v>
      </c>
      <c r="G466" s="189" t="s">
        <v>161</v>
      </c>
      <c r="H466" s="190">
        <v>110</v>
      </c>
      <c r="I466" s="191"/>
      <c r="J466" s="192">
        <f>ROUND(I466*H466,2)</f>
        <v>0</v>
      </c>
      <c r="K466" s="188" t="s">
        <v>19</v>
      </c>
      <c r="L466" s="193"/>
      <c r="M466" s="194" t="s">
        <v>19</v>
      </c>
      <c r="N466" s="195" t="s">
        <v>46</v>
      </c>
      <c r="P466" s="142">
        <f>O466*H466</f>
        <v>0</v>
      </c>
      <c r="Q466" s="142">
        <v>1E-3</v>
      </c>
      <c r="R466" s="142">
        <f>Q466*H466</f>
        <v>0.11</v>
      </c>
      <c r="S466" s="142">
        <v>0</v>
      </c>
      <c r="T466" s="143">
        <f>S466*H466</f>
        <v>0</v>
      </c>
      <c r="AR466" s="144" t="s">
        <v>510</v>
      </c>
      <c r="AT466" s="144" t="s">
        <v>638</v>
      </c>
      <c r="AU466" s="144" t="s">
        <v>85</v>
      </c>
      <c r="AY466" s="18" t="s">
        <v>218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8" t="s">
        <v>83</v>
      </c>
      <c r="BK466" s="145">
        <f>ROUND(I466*H466,2)</f>
        <v>0</v>
      </c>
      <c r="BL466" s="18" t="s">
        <v>375</v>
      </c>
      <c r="BM466" s="144" t="s">
        <v>2589</v>
      </c>
    </row>
    <row r="467" spans="2:65" s="1" customFormat="1" ht="11.25">
      <c r="B467" s="33"/>
      <c r="D467" s="146" t="s">
        <v>226</v>
      </c>
      <c r="F467" s="147" t="s">
        <v>2588</v>
      </c>
      <c r="I467" s="148"/>
      <c r="L467" s="33"/>
      <c r="M467" s="149"/>
      <c r="T467" s="54"/>
      <c r="AT467" s="18" t="s">
        <v>226</v>
      </c>
      <c r="AU467" s="18" t="s">
        <v>85</v>
      </c>
    </row>
    <row r="468" spans="2:65" s="12" customFormat="1" ht="11.25">
      <c r="B468" s="152"/>
      <c r="D468" s="146" t="s">
        <v>230</v>
      </c>
      <c r="E468" s="153" t="s">
        <v>19</v>
      </c>
      <c r="F468" s="154" t="s">
        <v>2590</v>
      </c>
      <c r="H468" s="153" t="s">
        <v>19</v>
      </c>
      <c r="I468" s="155"/>
      <c r="L468" s="152"/>
      <c r="M468" s="156"/>
      <c r="T468" s="157"/>
      <c r="AT468" s="153" t="s">
        <v>230</v>
      </c>
      <c r="AU468" s="153" t="s">
        <v>85</v>
      </c>
      <c r="AV468" s="12" t="s">
        <v>83</v>
      </c>
      <c r="AW468" s="12" t="s">
        <v>36</v>
      </c>
      <c r="AX468" s="12" t="s">
        <v>75</v>
      </c>
      <c r="AY468" s="153" t="s">
        <v>218</v>
      </c>
    </row>
    <row r="469" spans="2:65" s="13" customFormat="1" ht="11.25">
      <c r="B469" s="158"/>
      <c r="D469" s="146" t="s">
        <v>230</v>
      </c>
      <c r="E469" s="159" t="s">
        <v>19</v>
      </c>
      <c r="F469" s="160" t="s">
        <v>2591</v>
      </c>
      <c r="H469" s="161">
        <v>110</v>
      </c>
      <c r="I469" s="162"/>
      <c r="L469" s="158"/>
      <c r="M469" s="163"/>
      <c r="T469" s="164"/>
      <c r="AT469" s="159" t="s">
        <v>230</v>
      </c>
      <c r="AU469" s="159" t="s">
        <v>85</v>
      </c>
      <c r="AV469" s="13" t="s">
        <v>85</v>
      </c>
      <c r="AW469" s="13" t="s">
        <v>36</v>
      </c>
      <c r="AX469" s="13" t="s">
        <v>83</v>
      </c>
      <c r="AY469" s="159" t="s">
        <v>218</v>
      </c>
    </row>
    <row r="470" spans="2:65" s="1" customFormat="1" ht="16.5" customHeight="1">
      <c r="B470" s="33"/>
      <c r="C470" s="186" t="s">
        <v>1495</v>
      </c>
      <c r="D470" s="186" t="s">
        <v>638</v>
      </c>
      <c r="E470" s="187" t="s">
        <v>2592</v>
      </c>
      <c r="F470" s="188" t="s">
        <v>2593</v>
      </c>
      <c r="G470" s="189" t="s">
        <v>161</v>
      </c>
      <c r="H470" s="190">
        <v>102</v>
      </c>
      <c r="I470" s="191"/>
      <c r="J470" s="192">
        <f>ROUND(I470*H470,2)</f>
        <v>0</v>
      </c>
      <c r="K470" s="188" t="s">
        <v>19</v>
      </c>
      <c r="L470" s="193"/>
      <c r="M470" s="194" t="s">
        <v>19</v>
      </c>
      <c r="N470" s="195" t="s">
        <v>46</v>
      </c>
      <c r="P470" s="142">
        <f>O470*H470</f>
        <v>0</v>
      </c>
      <c r="Q470" s="142">
        <v>1E-3</v>
      </c>
      <c r="R470" s="142">
        <f>Q470*H470</f>
        <v>0.10200000000000001</v>
      </c>
      <c r="S470" s="142">
        <v>0</v>
      </c>
      <c r="T470" s="143">
        <f>S470*H470</f>
        <v>0</v>
      </c>
      <c r="AR470" s="144" t="s">
        <v>510</v>
      </c>
      <c r="AT470" s="144" t="s">
        <v>638</v>
      </c>
      <c r="AU470" s="144" t="s">
        <v>85</v>
      </c>
      <c r="AY470" s="18" t="s">
        <v>218</v>
      </c>
      <c r="BE470" s="145">
        <f>IF(N470="základní",J470,0)</f>
        <v>0</v>
      </c>
      <c r="BF470" s="145">
        <f>IF(N470="snížená",J470,0)</f>
        <v>0</v>
      </c>
      <c r="BG470" s="145">
        <f>IF(N470="zákl. přenesená",J470,0)</f>
        <v>0</v>
      </c>
      <c r="BH470" s="145">
        <f>IF(N470="sníž. přenesená",J470,0)</f>
        <v>0</v>
      </c>
      <c r="BI470" s="145">
        <f>IF(N470="nulová",J470,0)</f>
        <v>0</v>
      </c>
      <c r="BJ470" s="18" t="s">
        <v>83</v>
      </c>
      <c r="BK470" s="145">
        <f>ROUND(I470*H470,2)</f>
        <v>0</v>
      </c>
      <c r="BL470" s="18" t="s">
        <v>375</v>
      </c>
      <c r="BM470" s="144" t="s">
        <v>2594</v>
      </c>
    </row>
    <row r="471" spans="2:65" s="1" customFormat="1" ht="11.25">
      <c r="B471" s="33"/>
      <c r="D471" s="146" t="s">
        <v>226</v>
      </c>
      <c r="F471" s="147" t="s">
        <v>2593</v>
      </c>
      <c r="I471" s="148"/>
      <c r="L471" s="33"/>
      <c r="M471" s="149"/>
      <c r="T471" s="54"/>
      <c r="AT471" s="18" t="s">
        <v>226</v>
      </c>
      <c r="AU471" s="18" t="s">
        <v>85</v>
      </c>
    </row>
    <row r="472" spans="2:65" s="12" customFormat="1" ht="11.25">
      <c r="B472" s="152"/>
      <c r="D472" s="146" t="s">
        <v>230</v>
      </c>
      <c r="E472" s="153" t="s">
        <v>19</v>
      </c>
      <c r="F472" s="154" t="s">
        <v>2595</v>
      </c>
      <c r="H472" s="153" t="s">
        <v>19</v>
      </c>
      <c r="I472" s="155"/>
      <c r="L472" s="152"/>
      <c r="M472" s="156"/>
      <c r="T472" s="157"/>
      <c r="AT472" s="153" t="s">
        <v>230</v>
      </c>
      <c r="AU472" s="153" t="s">
        <v>85</v>
      </c>
      <c r="AV472" s="12" t="s">
        <v>83</v>
      </c>
      <c r="AW472" s="12" t="s">
        <v>36</v>
      </c>
      <c r="AX472" s="12" t="s">
        <v>75</v>
      </c>
      <c r="AY472" s="153" t="s">
        <v>218</v>
      </c>
    </row>
    <row r="473" spans="2:65" s="13" customFormat="1" ht="11.25">
      <c r="B473" s="158"/>
      <c r="D473" s="146" t="s">
        <v>230</v>
      </c>
      <c r="E473" s="159" t="s">
        <v>19</v>
      </c>
      <c r="F473" s="160" t="s">
        <v>2596</v>
      </c>
      <c r="H473" s="161">
        <v>102</v>
      </c>
      <c r="I473" s="162"/>
      <c r="L473" s="158"/>
      <c r="M473" s="163"/>
      <c r="T473" s="164"/>
      <c r="AT473" s="159" t="s">
        <v>230</v>
      </c>
      <c r="AU473" s="159" t="s">
        <v>85</v>
      </c>
      <c r="AV473" s="13" t="s">
        <v>85</v>
      </c>
      <c r="AW473" s="13" t="s">
        <v>36</v>
      </c>
      <c r="AX473" s="13" t="s">
        <v>83</v>
      </c>
      <c r="AY473" s="159" t="s">
        <v>218</v>
      </c>
    </row>
    <row r="474" spans="2:65" s="1" customFormat="1" ht="16.5" customHeight="1">
      <c r="B474" s="33"/>
      <c r="C474" s="133" t="s">
        <v>1500</v>
      </c>
      <c r="D474" s="133" t="s">
        <v>220</v>
      </c>
      <c r="E474" s="134" t="s">
        <v>2237</v>
      </c>
      <c r="F474" s="135" t="s">
        <v>2238</v>
      </c>
      <c r="G474" s="136" t="s">
        <v>161</v>
      </c>
      <c r="H474" s="137">
        <v>76</v>
      </c>
      <c r="I474" s="138"/>
      <c r="J474" s="139">
        <f>ROUND(I474*H474,2)</f>
        <v>0</v>
      </c>
      <c r="K474" s="135" t="s">
        <v>19</v>
      </c>
      <c r="L474" s="33"/>
      <c r="M474" s="140" t="s">
        <v>19</v>
      </c>
      <c r="N474" s="141" t="s">
        <v>46</v>
      </c>
      <c r="P474" s="142">
        <f>O474*H474</f>
        <v>0</v>
      </c>
      <c r="Q474" s="142">
        <v>5.0000000000000002E-5</v>
      </c>
      <c r="R474" s="142">
        <f>Q474*H474</f>
        <v>3.8E-3</v>
      </c>
      <c r="S474" s="142">
        <v>0</v>
      </c>
      <c r="T474" s="143">
        <f>S474*H474</f>
        <v>0</v>
      </c>
      <c r="AR474" s="144" t="s">
        <v>375</v>
      </c>
      <c r="AT474" s="144" t="s">
        <v>220</v>
      </c>
      <c r="AU474" s="144" t="s">
        <v>85</v>
      </c>
      <c r="AY474" s="18" t="s">
        <v>218</v>
      </c>
      <c r="BE474" s="145">
        <f>IF(N474="základní",J474,0)</f>
        <v>0</v>
      </c>
      <c r="BF474" s="145">
        <f>IF(N474="snížená",J474,0)</f>
        <v>0</v>
      </c>
      <c r="BG474" s="145">
        <f>IF(N474="zákl. přenesená",J474,0)</f>
        <v>0</v>
      </c>
      <c r="BH474" s="145">
        <f>IF(N474="sníž. přenesená",J474,0)</f>
        <v>0</v>
      </c>
      <c r="BI474" s="145">
        <f>IF(N474="nulová",J474,0)</f>
        <v>0</v>
      </c>
      <c r="BJ474" s="18" t="s">
        <v>83</v>
      </c>
      <c r="BK474" s="145">
        <f>ROUND(I474*H474,2)</f>
        <v>0</v>
      </c>
      <c r="BL474" s="18" t="s">
        <v>375</v>
      </c>
      <c r="BM474" s="144" t="s">
        <v>2597</v>
      </c>
    </row>
    <row r="475" spans="2:65" s="1" customFormat="1" ht="11.25">
      <c r="B475" s="33"/>
      <c r="D475" s="146" t="s">
        <v>226</v>
      </c>
      <c r="F475" s="147" t="s">
        <v>1479</v>
      </c>
      <c r="I475" s="148"/>
      <c r="L475" s="33"/>
      <c r="M475" s="149"/>
      <c r="T475" s="54"/>
      <c r="AT475" s="18" t="s">
        <v>226</v>
      </c>
      <c r="AU475" s="18" t="s">
        <v>85</v>
      </c>
    </row>
    <row r="476" spans="2:65" s="13" customFormat="1" ht="11.25">
      <c r="B476" s="158"/>
      <c r="D476" s="146" t="s">
        <v>230</v>
      </c>
      <c r="E476" s="159" t="s">
        <v>19</v>
      </c>
      <c r="F476" s="160" t="s">
        <v>2598</v>
      </c>
      <c r="H476" s="161">
        <v>70</v>
      </c>
      <c r="I476" s="162"/>
      <c r="L476" s="158"/>
      <c r="M476" s="163"/>
      <c r="T476" s="164"/>
      <c r="AT476" s="159" t="s">
        <v>230</v>
      </c>
      <c r="AU476" s="159" t="s">
        <v>85</v>
      </c>
      <c r="AV476" s="13" t="s">
        <v>85</v>
      </c>
      <c r="AW476" s="13" t="s">
        <v>36</v>
      </c>
      <c r="AX476" s="13" t="s">
        <v>75</v>
      </c>
      <c r="AY476" s="159" t="s">
        <v>218</v>
      </c>
    </row>
    <row r="477" spans="2:65" s="13" customFormat="1" ht="11.25">
      <c r="B477" s="158"/>
      <c r="D477" s="146" t="s">
        <v>230</v>
      </c>
      <c r="E477" s="159" t="s">
        <v>19</v>
      </c>
      <c r="F477" s="160" t="s">
        <v>2599</v>
      </c>
      <c r="H477" s="161">
        <v>6</v>
      </c>
      <c r="I477" s="162"/>
      <c r="L477" s="158"/>
      <c r="M477" s="163"/>
      <c r="T477" s="164"/>
      <c r="AT477" s="159" t="s">
        <v>230</v>
      </c>
      <c r="AU477" s="159" t="s">
        <v>85</v>
      </c>
      <c r="AV477" s="13" t="s">
        <v>85</v>
      </c>
      <c r="AW477" s="13" t="s">
        <v>36</v>
      </c>
      <c r="AX477" s="13" t="s">
        <v>75</v>
      </c>
      <c r="AY477" s="159" t="s">
        <v>218</v>
      </c>
    </row>
    <row r="478" spans="2:65" s="14" customFormat="1" ht="11.25">
      <c r="B478" s="165"/>
      <c r="D478" s="146" t="s">
        <v>230</v>
      </c>
      <c r="E478" s="166" t="s">
        <v>19</v>
      </c>
      <c r="F478" s="167" t="s">
        <v>235</v>
      </c>
      <c r="H478" s="168">
        <v>76</v>
      </c>
      <c r="I478" s="169"/>
      <c r="L478" s="165"/>
      <c r="M478" s="170"/>
      <c r="T478" s="171"/>
      <c r="AT478" s="166" t="s">
        <v>230</v>
      </c>
      <c r="AU478" s="166" t="s">
        <v>85</v>
      </c>
      <c r="AV478" s="14" t="s">
        <v>224</v>
      </c>
      <c r="AW478" s="14" t="s">
        <v>36</v>
      </c>
      <c r="AX478" s="14" t="s">
        <v>83</v>
      </c>
      <c r="AY478" s="166" t="s">
        <v>218</v>
      </c>
    </row>
    <row r="479" spans="2:65" s="1" customFormat="1" ht="16.5" customHeight="1">
      <c r="B479" s="33"/>
      <c r="C479" s="186" t="s">
        <v>1505</v>
      </c>
      <c r="D479" s="186" t="s">
        <v>638</v>
      </c>
      <c r="E479" s="187" t="s">
        <v>2600</v>
      </c>
      <c r="F479" s="188" t="s">
        <v>2601</v>
      </c>
      <c r="G479" s="189" t="s">
        <v>161</v>
      </c>
      <c r="H479" s="190">
        <v>70</v>
      </c>
      <c r="I479" s="191"/>
      <c r="J479" s="192">
        <f>ROUND(I479*H479,2)</f>
        <v>0</v>
      </c>
      <c r="K479" s="188" t="s">
        <v>19</v>
      </c>
      <c r="L479" s="193"/>
      <c r="M479" s="194" t="s">
        <v>19</v>
      </c>
      <c r="N479" s="195" t="s">
        <v>46</v>
      </c>
      <c r="P479" s="142">
        <f>O479*H479</f>
        <v>0</v>
      </c>
      <c r="Q479" s="142">
        <v>1E-3</v>
      </c>
      <c r="R479" s="142">
        <f>Q479*H479</f>
        <v>7.0000000000000007E-2</v>
      </c>
      <c r="S479" s="142">
        <v>0</v>
      </c>
      <c r="T479" s="143">
        <f>S479*H479</f>
        <v>0</v>
      </c>
      <c r="AR479" s="144" t="s">
        <v>510</v>
      </c>
      <c r="AT479" s="144" t="s">
        <v>638</v>
      </c>
      <c r="AU479" s="144" t="s">
        <v>85</v>
      </c>
      <c r="AY479" s="18" t="s">
        <v>218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8" t="s">
        <v>83</v>
      </c>
      <c r="BK479" s="145">
        <f>ROUND(I479*H479,2)</f>
        <v>0</v>
      </c>
      <c r="BL479" s="18" t="s">
        <v>375</v>
      </c>
      <c r="BM479" s="144" t="s">
        <v>2602</v>
      </c>
    </row>
    <row r="480" spans="2:65" s="1" customFormat="1" ht="11.25">
      <c r="B480" s="33"/>
      <c r="D480" s="146" t="s">
        <v>226</v>
      </c>
      <c r="F480" s="147" t="s">
        <v>2601</v>
      </c>
      <c r="I480" s="148"/>
      <c r="L480" s="33"/>
      <c r="M480" s="149"/>
      <c r="T480" s="54"/>
      <c r="AT480" s="18" t="s">
        <v>226</v>
      </c>
      <c r="AU480" s="18" t="s">
        <v>85</v>
      </c>
    </row>
    <row r="481" spans="2:65" s="1" customFormat="1" ht="19.5">
      <c r="B481" s="33"/>
      <c r="D481" s="146" t="s">
        <v>276</v>
      </c>
      <c r="F481" s="175" t="s">
        <v>2603</v>
      </c>
      <c r="I481" s="148"/>
      <c r="L481" s="33"/>
      <c r="M481" s="149"/>
      <c r="T481" s="54"/>
      <c r="AT481" s="18" t="s">
        <v>276</v>
      </c>
      <c r="AU481" s="18" t="s">
        <v>85</v>
      </c>
    </row>
    <row r="482" spans="2:65" s="1" customFormat="1" ht="16.5" customHeight="1">
      <c r="B482" s="33"/>
      <c r="C482" s="186" t="s">
        <v>1889</v>
      </c>
      <c r="D482" s="186" t="s">
        <v>638</v>
      </c>
      <c r="E482" s="187" t="s">
        <v>2604</v>
      </c>
      <c r="F482" s="188" t="s">
        <v>2605</v>
      </c>
      <c r="G482" s="189" t="s">
        <v>161</v>
      </c>
      <c r="H482" s="190">
        <v>6</v>
      </c>
      <c r="I482" s="191"/>
      <c r="J482" s="192">
        <f>ROUND(I482*H482,2)</f>
        <v>0</v>
      </c>
      <c r="K482" s="188" t="s">
        <v>19</v>
      </c>
      <c r="L482" s="193"/>
      <c r="M482" s="194" t="s">
        <v>19</v>
      </c>
      <c r="N482" s="195" t="s">
        <v>46</v>
      </c>
      <c r="P482" s="142">
        <f>O482*H482</f>
        <v>0</v>
      </c>
      <c r="Q482" s="142">
        <v>1E-3</v>
      </c>
      <c r="R482" s="142">
        <f>Q482*H482</f>
        <v>6.0000000000000001E-3</v>
      </c>
      <c r="S482" s="142">
        <v>0</v>
      </c>
      <c r="T482" s="143">
        <f>S482*H482</f>
        <v>0</v>
      </c>
      <c r="AR482" s="144" t="s">
        <v>510</v>
      </c>
      <c r="AT482" s="144" t="s">
        <v>638</v>
      </c>
      <c r="AU482" s="144" t="s">
        <v>85</v>
      </c>
      <c r="AY482" s="18" t="s">
        <v>218</v>
      </c>
      <c r="BE482" s="145">
        <f>IF(N482="základní",J482,0)</f>
        <v>0</v>
      </c>
      <c r="BF482" s="145">
        <f>IF(N482="snížená",J482,0)</f>
        <v>0</v>
      </c>
      <c r="BG482" s="145">
        <f>IF(N482="zákl. přenesená",J482,0)</f>
        <v>0</v>
      </c>
      <c r="BH482" s="145">
        <f>IF(N482="sníž. přenesená",J482,0)</f>
        <v>0</v>
      </c>
      <c r="BI482" s="145">
        <f>IF(N482="nulová",J482,0)</f>
        <v>0</v>
      </c>
      <c r="BJ482" s="18" t="s">
        <v>83</v>
      </c>
      <c r="BK482" s="145">
        <f>ROUND(I482*H482,2)</f>
        <v>0</v>
      </c>
      <c r="BL482" s="18" t="s">
        <v>375</v>
      </c>
      <c r="BM482" s="144" t="s">
        <v>2606</v>
      </c>
    </row>
    <row r="483" spans="2:65" s="1" customFormat="1" ht="11.25">
      <c r="B483" s="33"/>
      <c r="D483" s="146" t="s">
        <v>226</v>
      </c>
      <c r="F483" s="147" t="s">
        <v>2605</v>
      </c>
      <c r="I483" s="148"/>
      <c r="L483" s="33"/>
      <c r="M483" s="149"/>
      <c r="T483" s="54"/>
      <c r="AT483" s="18" t="s">
        <v>226</v>
      </c>
      <c r="AU483" s="18" t="s">
        <v>85</v>
      </c>
    </row>
    <row r="484" spans="2:65" s="1" customFormat="1" ht="29.25">
      <c r="B484" s="33"/>
      <c r="D484" s="146" t="s">
        <v>276</v>
      </c>
      <c r="F484" s="175" t="s">
        <v>2607</v>
      </c>
      <c r="I484" s="148"/>
      <c r="L484" s="33"/>
      <c r="M484" s="149"/>
      <c r="T484" s="54"/>
      <c r="AT484" s="18" t="s">
        <v>276</v>
      </c>
      <c r="AU484" s="18" t="s">
        <v>85</v>
      </c>
    </row>
    <row r="485" spans="2:65" s="1" customFormat="1" ht="16.5" customHeight="1">
      <c r="B485" s="33"/>
      <c r="C485" s="133" t="s">
        <v>1893</v>
      </c>
      <c r="D485" s="133" t="s">
        <v>220</v>
      </c>
      <c r="E485" s="134" t="s">
        <v>2261</v>
      </c>
      <c r="F485" s="135" t="s">
        <v>2262</v>
      </c>
      <c r="G485" s="136" t="s">
        <v>161</v>
      </c>
      <c r="H485" s="137">
        <v>5145.2</v>
      </c>
      <c r="I485" s="138"/>
      <c r="J485" s="139">
        <f>ROUND(I485*H485,2)</f>
        <v>0</v>
      </c>
      <c r="K485" s="135" t="s">
        <v>223</v>
      </c>
      <c r="L485" s="33"/>
      <c r="M485" s="140" t="s">
        <v>19</v>
      </c>
      <c r="N485" s="141" t="s">
        <v>46</v>
      </c>
      <c r="P485" s="142">
        <f>O485*H485</f>
        <v>0</v>
      </c>
      <c r="Q485" s="142">
        <v>5.0000000000000002E-5</v>
      </c>
      <c r="R485" s="142">
        <f>Q485*H485</f>
        <v>0.25725999999999999</v>
      </c>
      <c r="S485" s="142">
        <v>0</v>
      </c>
      <c r="T485" s="143">
        <f>S485*H485</f>
        <v>0</v>
      </c>
      <c r="AR485" s="144" t="s">
        <v>375</v>
      </c>
      <c r="AT485" s="144" t="s">
        <v>220</v>
      </c>
      <c r="AU485" s="144" t="s">
        <v>85</v>
      </c>
      <c r="AY485" s="18" t="s">
        <v>218</v>
      </c>
      <c r="BE485" s="145">
        <f>IF(N485="základní",J485,0)</f>
        <v>0</v>
      </c>
      <c r="BF485" s="145">
        <f>IF(N485="snížená",J485,0)</f>
        <v>0</v>
      </c>
      <c r="BG485" s="145">
        <f>IF(N485="zákl. přenesená",J485,0)</f>
        <v>0</v>
      </c>
      <c r="BH485" s="145">
        <f>IF(N485="sníž. přenesená",J485,0)</f>
        <v>0</v>
      </c>
      <c r="BI485" s="145">
        <f>IF(N485="nulová",J485,0)</f>
        <v>0</v>
      </c>
      <c r="BJ485" s="18" t="s">
        <v>83</v>
      </c>
      <c r="BK485" s="145">
        <f>ROUND(I485*H485,2)</f>
        <v>0</v>
      </c>
      <c r="BL485" s="18" t="s">
        <v>375</v>
      </c>
      <c r="BM485" s="144" t="s">
        <v>2608</v>
      </c>
    </row>
    <row r="486" spans="2:65" s="1" customFormat="1" ht="11.25">
      <c r="B486" s="33"/>
      <c r="D486" s="146" t="s">
        <v>226</v>
      </c>
      <c r="F486" s="147" t="s">
        <v>2264</v>
      </c>
      <c r="I486" s="148"/>
      <c r="L486" s="33"/>
      <c r="M486" s="149"/>
      <c r="T486" s="54"/>
      <c r="AT486" s="18" t="s">
        <v>226</v>
      </c>
      <c r="AU486" s="18" t="s">
        <v>85</v>
      </c>
    </row>
    <row r="487" spans="2:65" s="1" customFormat="1" ht="11.25">
      <c r="B487" s="33"/>
      <c r="D487" s="150" t="s">
        <v>228</v>
      </c>
      <c r="F487" s="151" t="s">
        <v>2265</v>
      </c>
      <c r="I487" s="148"/>
      <c r="L487" s="33"/>
      <c r="M487" s="149"/>
      <c r="T487" s="54"/>
      <c r="AT487" s="18" t="s">
        <v>228</v>
      </c>
      <c r="AU487" s="18" t="s">
        <v>85</v>
      </c>
    </row>
    <row r="488" spans="2:65" s="12" customFormat="1" ht="11.25">
      <c r="B488" s="152"/>
      <c r="D488" s="146" t="s">
        <v>230</v>
      </c>
      <c r="E488" s="153" t="s">
        <v>19</v>
      </c>
      <c r="F488" s="154" t="s">
        <v>2609</v>
      </c>
      <c r="H488" s="153" t="s">
        <v>19</v>
      </c>
      <c r="I488" s="155"/>
      <c r="L488" s="152"/>
      <c r="M488" s="156"/>
      <c r="T488" s="157"/>
      <c r="AT488" s="153" t="s">
        <v>230</v>
      </c>
      <c r="AU488" s="153" t="s">
        <v>85</v>
      </c>
      <c r="AV488" s="12" t="s">
        <v>83</v>
      </c>
      <c r="AW488" s="12" t="s">
        <v>36</v>
      </c>
      <c r="AX488" s="12" t="s">
        <v>75</v>
      </c>
      <c r="AY488" s="153" t="s">
        <v>218</v>
      </c>
    </row>
    <row r="489" spans="2:65" s="13" customFormat="1" ht="11.25">
      <c r="B489" s="158"/>
      <c r="D489" s="146" t="s">
        <v>230</v>
      </c>
      <c r="E489" s="159" t="s">
        <v>19</v>
      </c>
      <c r="F489" s="160" t="s">
        <v>2610</v>
      </c>
      <c r="H489" s="161">
        <v>3063</v>
      </c>
      <c r="I489" s="162"/>
      <c r="L489" s="158"/>
      <c r="M489" s="163"/>
      <c r="T489" s="164"/>
      <c r="AT489" s="159" t="s">
        <v>230</v>
      </c>
      <c r="AU489" s="159" t="s">
        <v>85</v>
      </c>
      <c r="AV489" s="13" t="s">
        <v>85</v>
      </c>
      <c r="AW489" s="13" t="s">
        <v>36</v>
      </c>
      <c r="AX489" s="13" t="s">
        <v>75</v>
      </c>
      <c r="AY489" s="159" t="s">
        <v>218</v>
      </c>
    </row>
    <row r="490" spans="2:65" s="13" customFormat="1" ht="11.25">
      <c r="B490" s="158"/>
      <c r="D490" s="146" t="s">
        <v>230</v>
      </c>
      <c r="E490" s="159" t="s">
        <v>19</v>
      </c>
      <c r="F490" s="160" t="s">
        <v>2611</v>
      </c>
      <c r="H490" s="161">
        <v>1093.5999999999999</v>
      </c>
      <c r="I490" s="162"/>
      <c r="L490" s="158"/>
      <c r="M490" s="163"/>
      <c r="T490" s="164"/>
      <c r="AT490" s="159" t="s">
        <v>230</v>
      </c>
      <c r="AU490" s="159" t="s">
        <v>85</v>
      </c>
      <c r="AV490" s="13" t="s">
        <v>85</v>
      </c>
      <c r="AW490" s="13" t="s">
        <v>36</v>
      </c>
      <c r="AX490" s="13" t="s">
        <v>75</v>
      </c>
      <c r="AY490" s="159" t="s">
        <v>218</v>
      </c>
    </row>
    <row r="491" spans="2:65" s="13" customFormat="1" ht="11.25">
      <c r="B491" s="158"/>
      <c r="D491" s="146" t="s">
        <v>230</v>
      </c>
      <c r="E491" s="159" t="s">
        <v>19</v>
      </c>
      <c r="F491" s="160" t="s">
        <v>2612</v>
      </c>
      <c r="H491" s="161">
        <v>630</v>
      </c>
      <c r="I491" s="162"/>
      <c r="L491" s="158"/>
      <c r="M491" s="163"/>
      <c r="T491" s="164"/>
      <c r="AT491" s="159" t="s">
        <v>230</v>
      </c>
      <c r="AU491" s="159" t="s">
        <v>85</v>
      </c>
      <c r="AV491" s="13" t="s">
        <v>85</v>
      </c>
      <c r="AW491" s="13" t="s">
        <v>36</v>
      </c>
      <c r="AX491" s="13" t="s">
        <v>75</v>
      </c>
      <c r="AY491" s="159" t="s">
        <v>218</v>
      </c>
    </row>
    <row r="492" spans="2:65" s="13" customFormat="1" ht="11.25">
      <c r="B492" s="158"/>
      <c r="D492" s="146" t="s">
        <v>230</v>
      </c>
      <c r="E492" s="159" t="s">
        <v>19</v>
      </c>
      <c r="F492" s="160" t="s">
        <v>2613</v>
      </c>
      <c r="H492" s="161">
        <v>358.6</v>
      </c>
      <c r="I492" s="162"/>
      <c r="L492" s="158"/>
      <c r="M492" s="163"/>
      <c r="T492" s="164"/>
      <c r="AT492" s="159" t="s">
        <v>230</v>
      </c>
      <c r="AU492" s="159" t="s">
        <v>85</v>
      </c>
      <c r="AV492" s="13" t="s">
        <v>85</v>
      </c>
      <c r="AW492" s="13" t="s">
        <v>36</v>
      </c>
      <c r="AX492" s="13" t="s">
        <v>75</v>
      </c>
      <c r="AY492" s="159" t="s">
        <v>218</v>
      </c>
    </row>
    <row r="493" spans="2:65" s="14" customFormat="1" ht="11.25">
      <c r="B493" s="165"/>
      <c r="D493" s="146" t="s">
        <v>230</v>
      </c>
      <c r="E493" s="166" t="s">
        <v>19</v>
      </c>
      <c r="F493" s="167" t="s">
        <v>235</v>
      </c>
      <c r="H493" s="168">
        <v>5145.2</v>
      </c>
      <c r="I493" s="169"/>
      <c r="L493" s="165"/>
      <c r="M493" s="170"/>
      <c r="T493" s="171"/>
      <c r="AT493" s="166" t="s">
        <v>230</v>
      </c>
      <c r="AU493" s="166" t="s">
        <v>85</v>
      </c>
      <c r="AV493" s="14" t="s">
        <v>224</v>
      </c>
      <c r="AW493" s="14" t="s">
        <v>36</v>
      </c>
      <c r="AX493" s="14" t="s">
        <v>83</v>
      </c>
      <c r="AY493" s="166" t="s">
        <v>218</v>
      </c>
    </row>
    <row r="494" spans="2:65" s="1" customFormat="1" ht="21.75" customHeight="1">
      <c r="B494" s="33"/>
      <c r="C494" s="186" t="s">
        <v>1897</v>
      </c>
      <c r="D494" s="186" t="s">
        <v>638</v>
      </c>
      <c r="E494" s="187" t="s">
        <v>2614</v>
      </c>
      <c r="F494" s="188" t="s">
        <v>2615</v>
      </c>
      <c r="G494" s="189" t="s">
        <v>161</v>
      </c>
      <c r="H494" s="190">
        <v>3063</v>
      </c>
      <c r="I494" s="191"/>
      <c r="J494" s="192">
        <f>ROUND(I494*H494,2)</f>
        <v>0</v>
      </c>
      <c r="K494" s="188" t="s">
        <v>19</v>
      </c>
      <c r="L494" s="193"/>
      <c r="M494" s="194" t="s">
        <v>19</v>
      </c>
      <c r="N494" s="195" t="s">
        <v>46</v>
      </c>
      <c r="P494" s="142">
        <f>O494*H494</f>
        <v>0</v>
      </c>
      <c r="Q494" s="142">
        <v>1E-3</v>
      </c>
      <c r="R494" s="142">
        <f>Q494*H494</f>
        <v>3.0630000000000002</v>
      </c>
      <c r="S494" s="142">
        <v>0</v>
      </c>
      <c r="T494" s="143">
        <f>S494*H494</f>
        <v>0</v>
      </c>
      <c r="AR494" s="144" t="s">
        <v>510</v>
      </c>
      <c r="AT494" s="144" t="s">
        <v>638</v>
      </c>
      <c r="AU494" s="144" t="s">
        <v>85</v>
      </c>
      <c r="AY494" s="18" t="s">
        <v>218</v>
      </c>
      <c r="BE494" s="145">
        <f>IF(N494="základní",J494,0)</f>
        <v>0</v>
      </c>
      <c r="BF494" s="145">
        <f>IF(N494="snížená",J494,0)</f>
        <v>0</v>
      </c>
      <c r="BG494" s="145">
        <f>IF(N494="zákl. přenesená",J494,0)</f>
        <v>0</v>
      </c>
      <c r="BH494" s="145">
        <f>IF(N494="sníž. přenesená",J494,0)</f>
        <v>0</v>
      </c>
      <c r="BI494" s="145">
        <f>IF(N494="nulová",J494,0)</f>
        <v>0</v>
      </c>
      <c r="BJ494" s="18" t="s">
        <v>83</v>
      </c>
      <c r="BK494" s="145">
        <f>ROUND(I494*H494,2)</f>
        <v>0</v>
      </c>
      <c r="BL494" s="18" t="s">
        <v>375</v>
      </c>
      <c r="BM494" s="144" t="s">
        <v>2616</v>
      </c>
    </row>
    <row r="495" spans="2:65" s="1" customFormat="1" ht="11.25">
      <c r="B495" s="33"/>
      <c r="D495" s="146" t="s">
        <v>226</v>
      </c>
      <c r="F495" s="147" t="s">
        <v>2615</v>
      </c>
      <c r="I495" s="148"/>
      <c r="L495" s="33"/>
      <c r="M495" s="149"/>
      <c r="T495" s="54"/>
      <c r="AT495" s="18" t="s">
        <v>226</v>
      </c>
      <c r="AU495" s="18" t="s">
        <v>85</v>
      </c>
    </row>
    <row r="496" spans="2:65" s="12" customFormat="1" ht="11.25">
      <c r="B496" s="152"/>
      <c r="D496" s="146" t="s">
        <v>230</v>
      </c>
      <c r="E496" s="153" t="s">
        <v>19</v>
      </c>
      <c r="F496" s="154" t="s">
        <v>2617</v>
      </c>
      <c r="H496" s="153" t="s">
        <v>19</v>
      </c>
      <c r="I496" s="155"/>
      <c r="L496" s="152"/>
      <c r="M496" s="156"/>
      <c r="T496" s="157"/>
      <c r="AT496" s="153" t="s">
        <v>230</v>
      </c>
      <c r="AU496" s="153" t="s">
        <v>85</v>
      </c>
      <c r="AV496" s="12" t="s">
        <v>83</v>
      </c>
      <c r="AW496" s="12" t="s">
        <v>36</v>
      </c>
      <c r="AX496" s="12" t="s">
        <v>75</v>
      </c>
      <c r="AY496" s="153" t="s">
        <v>218</v>
      </c>
    </row>
    <row r="497" spans="2:65" s="13" customFormat="1" ht="11.25">
      <c r="B497" s="158"/>
      <c r="D497" s="146" t="s">
        <v>230</v>
      </c>
      <c r="E497" s="159" t="s">
        <v>19</v>
      </c>
      <c r="F497" s="160" t="s">
        <v>2618</v>
      </c>
      <c r="H497" s="161">
        <v>3063</v>
      </c>
      <c r="I497" s="162"/>
      <c r="L497" s="158"/>
      <c r="M497" s="163"/>
      <c r="T497" s="164"/>
      <c r="AT497" s="159" t="s">
        <v>230</v>
      </c>
      <c r="AU497" s="159" t="s">
        <v>85</v>
      </c>
      <c r="AV497" s="13" t="s">
        <v>85</v>
      </c>
      <c r="AW497" s="13" t="s">
        <v>36</v>
      </c>
      <c r="AX497" s="13" t="s">
        <v>83</v>
      </c>
      <c r="AY497" s="159" t="s">
        <v>218</v>
      </c>
    </row>
    <row r="498" spans="2:65" s="1" customFormat="1" ht="16.5" customHeight="1">
      <c r="B498" s="33"/>
      <c r="C498" s="186" t="s">
        <v>1902</v>
      </c>
      <c r="D498" s="186" t="s">
        <v>638</v>
      </c>
      <c r="E498" s="187" t="s">
        <v>2619</v>
      </c>
      <c r="F498" s="188" t="s">
        <v>2620</v>
      </c>
      <c r="G498" s="189" t="s">
        <v>161</v>
      </c>
      <c r="H498" s="190">
        <v>1093.5999999999999</v>
      </c>
      <c r="I498" s="191"/>
      <c r="J498" s="192">
        <f>ROUND(I498*H498,2)</f>
        <v>0</v>
      </c>
      <c r="K498" s="188" t="s">
        <v>19</v>
      </c>
      <c r="L498" s="193"/>
      <c r="M498" s="194" t="s">
        <v>19</v>
      </c>
      <c r="N498" s="195" t="s">
        <v>46</v>
      </c>
      <c r="P498" s="142">
        <f>O498*H498</f>
        <v>0</v>
      </c>
      <c r="Q498" s="142">
        <v>1E-3</v>
      </c>
      <c r="R498" s="142">
        <f>Q498*H498</f>
        <v>1.0935999999999999</v>
      </c>
      <c r="S498" s="142">
        <v>0</v>
      </c>
      <c r="T498" s="143">
        <f>S498*H498</f>
        <v>0</v>
      </c>
      <c r="AR498" s="144" t="s">
        <v>510</v>
      </c>
      <c r="AT498" s="144" t="s">
        <v>638</v>
      </c>
      <c r="AU498" s="144" t="s">
        <v>85</v>
      </c>
      <c r="AY498" s="18" t="s">
        <v>218</v>
      </c>
      <c r="BE498" s="145">
        <f>IF(N498="základní",J498,0)</f>
        <v>0</v>
      </c>
      <c r="BF498" s="145">
        <f>IF(N498="snížená",J498,0)</f>
        <v>0</v>
      </c>
      <c r="BG498" s="145">
        <f>IF(N498="zákl. přenesená",J498,0)</f>
        <v>0</v>
      </c>
      <c r="BH498" s="145">
        <f>IF(N498="sníž. přenesená",J498,0)</f>
        <v>0</v>
      </c>
      <c r="BI498" s="145">
        <f>IF(N498="nulová",J498,0)</f>
        <v>0</v>
      </c>
      <c r="BJ498" s="18" t="s">
        <v>83</v>
      </c>
      <c r="BK498" s="145">
        <f>ROUND(I498*H498,2)</f>
        <v>0</v>
      </c>
      <c r="BL498" s="18" t="s">
        <v>375</v>
      </c>
      <c r="BM498" s="144" t="s">
        <v>2621</v>
      </c>
    </row>
    <row r="499" spans="2:65" s="1" customFormat="1" ht="11.25">
      <c r="B499" s="33"/>
      <c r="D499" s="146" t="s">
        <v>226</v>
      </c>
      <c r="F499" s="147" t="s">
        <v>2620</v>
      </c>
      <c r="I499" s="148"/>
      <c r="L499" s="33"/>
      <c r="M499" s="149"/>
      <c r="T499" s="54"/>
      <c r="AT499" s="18" t="s">
        <v>226</v>
      </c>
      <c r="AU499" s="18" t="s">
        <v>85</v>
      </c>
    </row>
    <row r="500" spans="2:65" s="12" customFormat="1" ht="11.25">
      <c r="B500" s="152"/>
      <c r="D500" s="146" t="s">
        <v>230</v>
      </c>
      <c r="E500" s="153" t="s">
        <v>19</v>
      </c>
      <c r="F500" s="154" t="s">
        <v>2622</v>
      </c>
      <c r="H500" s="153" t="s">
        <v>19</v>
      </c>
      <c r="I500" s="155"/>
      <c r="L500" s="152"/>
      <c r="M500" s="156"/>
      <c r="T500" s="157"/>
      <c r="AT500" s="153" t="s">
        <v>230</v>
      </c>
      <c r="AU500" s="153" t="s">
        <v>85</v>
      </c>
      <c r="AV500" s="12" t="s">
        <v>83</v>
      </c>
      <c r="AW500" s="12" t="s">
        <v>36</v>
      </c>
      <c r="AX500" s="12" t="s">
        <v>75</v>
      </c>
      <c r="AY500" s="153" t="s">
        <v>218</v>
      </c>
    </row>
    <row r="501" spans="2:65" s="13" customFormat="1" ht="11.25">
      <c r="B501" s="158"/>
      <c r="D501" s="146" t="s">
        <v>230</v>
      </c>
      <c r="E501" s="159" t="s">
        <v>19</v>
      </c>
      <c r="F501" s="160" t="s">
        <v>2623</v>
      </c>
      <c r="H501" s="161">
        <v>1093.5999999999999</v>
      </c>
      <c r="I501" s="162"/>
      <c r="L501" s="158"/>
      <c r="M501" s="163"/>
      <c r="T501" s="164"/>
      <c r="AT501" s="159" t="s">
        <v>230</v>
      </c>
      <c r="AU501" s="159" t="s">
        <v>85</v>
      </c>
      <c r="AV501" s="13" t="s">
        <v>85</v>
      </c>
      <c r="AW501" s="13" t="s">
        <v>36</v>
      </c>
      <c r="AX501" s="13" t="s">
        <v>83</v>
      </c>
      <c r="AY501" s="159" t="s">
        <v>218</v>
      </c>
    </row>
    <row r="502" spans="2:65" s="1" customFormat="1" ht="21.75" customHeight="1">
      <c r="B502" s="33"/>
      <c r="C502" s="186" t="s">
        <v>891</v>
      </c>
      <c r="D502" s="186" t="s">
        <v>638</v>
      </c>
      <c r="E502" s="187" t="s">
        <v>2624</v>
      </c>
      <c r="F502" s="188" t="s">
        <v>2625</v>
      </c>
      <c r="G502" s="189" t="s">
        <v>161</v>
      </c>
      <c r="H502" s="190">
        <v>630</v>
      </c>
      <c r="I502" s="191"/>
      <c r="J502" s="192">
        <f>ROUND(I502*H502,2)</f>
        <v>0</v>
      </c>
      <c r="K502" s="188" t="s">
        <v>19</v>
      </c>
      <c r="L502" s="193"/>
      <c r="M502" s="194" t="s">
        <v>19</v>
      </c>
      <c r="N502" s="195" t="s">
        <v>46</v>
      </c>
      <c r="P502" s="142">
        <f>O502*H502</f>
        <v>0</v>
      </c>
      <c r="Q502" s="142">
        <v>1E-3</v>
      </c>
      <c r="R502" s="142">
        <f>Q502*H502</f>
        <v>0.63</v>
      </c>
      <c r="S502" s="142">
        <v>0</v>
      </c>
      <c r="T502" s="143">
        <f>S502*H502</f>
        <v>0</v>
      </c>
      <c r="AR502" s="144" t="s">
        <v>510</v>
      </c>
      <c r="AT502" s="144" t="s">
        <v>638</v>
      </c>
      <c r="AU502" s="144" t="s">
        <v>85</v>
      </c>
      <c r="AY502" s="18" t="s">
        <v>218</v>
      </c>
      <c r="BE502" s="145">
        <f>IF(N502="základní",J502,0)</f>
        <v>0</v>
      </c>
      <c r="BF502" s="145">
        <f>IF(N502="snížená",J502,0)</f>
        <v>0</v>
      </c>
      <c r="BG502" s="145">
        <f>IF(N502="zákl. přenesená",J502,0)</f>
        <v>0</v>
      </c>
      <c r="BH502" s="145">
        <f>IF(N502="sníž. přenesená",J502,0)</f>
        <v>0</v>
      </c>
      <c r="BI502" s="145">
        <f>IF(N502="nulová",J502,0)</f>
        <v>0</v>
      </c>
      <c r="BJ502" s="18" t="s">
        <v>83</v>
      </c>
      <c r="BK502" s="145">
        <f>ROUND(I502*H502,2)</f>
        <v>0</v>
      </c>
      <c r="BL502" s="18" t="s">
        <v>375</v>
      </c>
      <c r="BM502" s="144" t="s">
        <v>2626</v>
      </c>
    </row>
    <row r="503" spans="2:65" s="1" customFormat="1" ht="11.25">
      <c r="B503" s="33"/>
      <c r="D503" s="146" t="s">
        <v>226</v>
      </c>
      <c r="F503" s="147" t="s">
        <v>2625</v>
      </c>
      <c r="I503" s="148"/>
      <c r="L503" s="33"/>
      <c r="M503" s="149"/>
      <c r="T503" s="54"/>
      <c r="AT503" s="18" t="s">
        <v>226</v>
      </c>
      <c r="AU503" s="18" t="s">
        <v>85</v>
      </c>
    </row>
    <row r="504" spans="2:65" s="12" customFormat="1" ht="11.25">
      <c r="B504" s="152"/>
      <c r="D504" s="146" t="s">
        <v>230</v>
      </c>
      <c r="E504" s="153" t="s">
        <v>19</v>
      </c>
      <c r="F504" s="154" t="s">
        <v>2627</v>
      </c>
      <c r="H504" s="153" t="s">
        <v>19</v>
      </c>
      <c r="I504" s="155"/>
      <c r="L504" s="152"/>
      <c r="M504" s="156"/>
      <c r="T504" s="157"/>
      <c r="AT504" s="153" t="s">
        <v>230</v>
      </c>
      <c r="AU504" s="153" t="s">
        <v>85</v>
      </c>
      <c r="AV504" s="12" t="s">
        <v>83</v>
      </c>
      <c r="AW504" s="12" t="s">
        <v>36</v>
      </c>
      <c r="AX504" s="12" t="s">
        <v>75</v>
      </c>
      <c r="AY504" s="153" t="s">
        <v>218</v>
      </c>
    </row>
    <row r="505" spans="2:65" s="13" customFormat="1" ht="11.25">
      <c r="B505" s="158"/>
      <c r="D505" s="146" t="s">
        <v>230</v>
      </c>
      <c r="E505" s="159" t="s">
        <v>19</v>
      </c>
      <c r="F505" s="160" t="s">
        <v>2612</v>
      </c>
      <c r="H505" s="161">
        <v>630</v>
      </c>
      <c r="I505" s="162"/>
      <c r="L505" s="158"/>
      <c r="M505" s="163"/>
      <c r="T505" s="164"/>
      <c r="AT505" s="159" t="s">
        <v>230</v>
      </c>
      <c r="AU505" s="159" t="s">
        <v>85</v>
      </c>
      <c r="AV505" s="13" t="s">
        <v>85</v>
      </c>
      <c r="AW505" s="13" t="s">
        <v>36</v>
      </c>
      <c r="AX505" s="13" t="s">
        <v>83</v>
      </c>
      <c r="AY505" s="159" t="s">
        <v>218</v>
      </c>
    </row>
    <row r="506" spans="2:65" s="1" customFormat="1" ht="16.5" customHeight="1">
      <c r="B506" s="33"/>
      <c r="C506" s="186" t="s">
        <v>1911</v>
      </c>
      <c r="D506" s="186" t="s">
        <v>638</v>
      </c>
      <c r="E506" s="187" t="s">
        <v>2628</v>
      </c>
      <c r="F506" s="188" t="s">
        <v>2629</v>
      </c>
      <c r="G506" s="189" t="s">
        <v>161</v>
      </c>
      <c r="H506" s="190">
        <v>358.6</v>
      </c>
      <c r="I506" s="191"/>
      <c r="J506" s="192">
        <f>ROUND(I506*H506,2)</f>
        <v>0</v>
      </c>
      <c r="K506" s="188" t="s">
        <v>19</v>
      </c>
      <c r="L506" s="193"/>
      <c r="M506" s="194" t="s">
        <v>19</v>
      </c>
      <c r="N506" s="195" t="s">
        <v>46</v>
      </c>
      <c r="P506" s="142">
        <f>O506*H506</f>
        <v>0</v>
      </c>
      <c r="Q506" s="142">
        <v>1E-3</v>
      </c>
      <c r="R506" s="142">
        <f>Q506*H506</f>
        <v>0.35860000000000003</v>
      </c>
      <c r="S506" s="142">
        <v>0</v>
      </c>
      <c r="T506" s="143">
        <f>S506*H506</f>
        <v>0</v>
      </c>
      <c r="AR506" s="144" t="s">
        <v>510</v>
      </c>
      <c r="AT506" s="144" t="s">
        <v>638</v>
      </c>
      <c r="AU506" s="144" t="s">
        <v>85</v>
      </c>
      <c r="AY506" s="18" t="s">
        <v>218</v>
      </c>
      <c r="BE506" s="145">
        <f>IF(N506="základní",J506,0)</f>
        <v>0</v>
      </c>
      <c r="BF506" s="145">
        <f>IF(N506="snížená",J506,0)</f>
        <v>0</v>
      </c>
      <c r="BG506" s="145">
        <f>IF(N506="zákl. přenesená",J506,0)</f>
        <v>0</v>
      </c>
      <c r="BH506" s="145">
        <f>IF(N506="sníž. přenesená",J506,0)</f>
        <v>0</v>
      </c>
      <c r="BI506" s="145">
        <f>IF(N506="nulová",J506,0)</f>
        <v>0</v>
      </c>
      <c r="BJ506" s="18" t="s">
        <v>83</v>
      </c>
      <c r="BK506" s="145">
        <f>ROUND(I506*H506,2)</f>
        <v>0</v>
      </c>
      <c r="BL506" s="18" t="s">
        <v>375</v>
      </c>
      <c r="BM506" s="144" t="s">
        <v>2630</v>
      </c>
    </row>
    <row r="507" spans="2:65" s="1" customFormat="1" ht="11.25">
      <c r="B507" s="33"/>
      <c r="D507" s="146" t="s">
        <v>226</v>
      </c>
      <c r="F507" s="147" t="s">
        <v>2629</v>
      </c>
      <c r="I507" s="148"/>
      <c r="L507" s="33"/>
      <c r="M507" s="149"/>
      <c r="T507" s="54"/>
      <c r="AT507" s="18" t="s">
        <v>226</v>
      </c>
      <c r="AU507" s="18" t="s">
        <v>85</v>
      </c>
    </row>
    <row r="508" spans="2:65" s="12" customFormat="1" ht="11.25">
      <c r="B508" s="152"/>
      <c r="D508" s="146" t="s">
        <v>230</v>
      </c>
      <c r="E508" s="153" t="s">
        <v>19</v>
      </c>
      <c r="F508" s="154" t="s">
        <v>2631</v>
      </c>
      <c r="H508" s="153" t="s">
        <v>19</v>
      </c>
      <c r="I508" s="155"/>
      <c r="L508" s="152"/>
      <c r="M508" s="156"/>
      <c r="T508" s="157"/>
      <c r="AT508" s="153" t="s">
        <v>230</v>
      </c>
      <c r="AU508" s="153" t="s">
        <v>85</v>
      </c>
      <c r="AV508" s="12" t="s">
        <v>83</v>
      </c>
      <c r="AW508" s="12" t="s">
        <v>36</v>
      </c>
      <c r="AX508" s="12" t="s">
        <v>75</v>
      </c>
      <c r="AY508" s="153" t="s">
        <v>218</v>
      </c>
    </row>
    <row r="509" spans="2:65" s="13" customFormat="1" ht="11.25">
      <c r="B509" s="158"/>
      <c r="D509" s="146" t="s">
        <v>230</v>
      </c>
      <c r="E509" s="159" t="s">
        <v>19</v>
      </c>
      <c r="F509" s="160" t="s">
        <v>2632</v>
      </c>
      <c r="H509" s="161">
        <v>358.6</v>
      </c>
      <c r="I509" s="162"/>
      <c r="L509" s="158"/>
      <c r="M509" s="163"/>
      <c r="T509" s="164"/>
      <c r="AT509" s="159" t="s">
        <v>230</v>
      </c>
      <c r="AU509" s="159" t="s">
        <v>85</v>
      </c>
      <c r="AV509" s="13" t="s">
        <v>85</v>
      </c>
      <c r="AW509" s="13" t="s">
        <v>36</v>
      </c>
      <c r="AX509" s="13" t="s">
        <v>83</v>
      </c>
      <c r="AY509" s="159" t="s">
        <v>218</v>
      </c>
    </row>
    <row r="510" spans="2:65" s="1" customFormat="1" ht="16.5" customHeight="1">
      <c r="B510" s="33"/>
      <c r="C510" s="133" t="s">
        <v>1917</v>
      </c>
      <c r="D510" s="133" t="s">
        <v>220</v>
      </c>
      <c r="E510" s="134" t="s">
        <v>1488</v>
      </c>
      <c r="F510" s="135" t="s">
        <v>1489</v>
      </c>
      <c r="G510" s="136" t="s">
        <v>181</v>
      </c>
      <c r="H510" s="137">
        <v>6.2560000000000002</v>
      </c>
      <c r="I510" s="138"/>
      <c r="J510" s="139">
        <f>ROUND(I510*H510,2)</f>
        <v>0</v>
      </c>
      <c r="K510" s="135" t="s">
        <v>223</v>
      </c>
      <c r="L510" s="33"/>
      <c r="M510" s="140" t="s">
        <v>19</v>
      </c>
      <c r="N510" s="141" t="s">
        <v>46</v>
      </c>
      <c r="P510" s="142">
        <f>O510*H510</f>
        <v>0</v>
      </c>
      <c r="Q510" s="142">
        <v>0</v>
      </c>
      <c r="R510" s="142">
        <f>Q510*H510</f>
        <v>0</v>
      </c>
      <c r="S510" s="142">
        <v>0</v>
      </c>
      <c r="T510" s="143">
        <f>S510*H510</f>
        <v>0</v>
      </c>
      <c r="AR510" s="144" t="s">
        <v>375</v>
      </c>
      <c r="AT510" s="144" t="s">
        <v>220</v>
      </c>
      <c r="AU510" s="144" t="s">
        <v>85</v>
      </c>
      <c r="AY510" s="18" t="s">
        <v>218</v>
      </c>
      <c r="BE510" s="145">
        <f>IF(N510="základní",J510,0)</f>
        <v>0</v>
      </c>
      <c r="BF510" s="145">
        <f>IF(N510="snížená",J510,0)</f>
        <v>0</v>
      </c>
      <c r="BG510" s="145">
        <f>IF(N510="zákl. přenesená",J510,0)</f>
        <v>0</v>
      </c>
      <c r="BH510" s="145">
        <f>IF(N510="sníž. přenesená",J510,0)</f>
        <v>0</v>
      </c>
      <c r="BI510" s="145">
        <f>IF(N510="nulová",J510,0)</f>
        <v>0</v>
      </c>
      <c r="BJ510" s="18" t="s">
        <v>83</v>
      </c>
      <c r="BK510" s="145">
        <f>ROUND(I510*H510,2)</f>
        <v>0</v>
      </c>
      <c r="BL510" s="18" t="s">
        <v>375</v>
      </c>
      <c r="BM510" s="144" t="s">
        <v>2633</v>
      </c>
    </row>
    <row r="511" spans="2:65" s="1" customFormat="1" ht="19.5">
      <c r="B511" s="33"/>
      <c r="D511" s="146" t="s">
        <v>226</v>
      </c>
      <c r="F511" s="147" t="s">
        <v>1491</v>
      </c>
      <c r="I511" s="148"/>
      <c r="L511" s="33"/>
      <c r="M511" s="149"/>
      <c r="T511" s="54"/>
      <c r="AT511" s="18" t="s">
        <v>226</v>
      </c>
      <c r="AU511" s="18" t="s">
        <v>85</v>
      </c>
    </row>
    <row r="512" spans="2:65" s="1" customFormat="1" ht="11.25">
      <c r="B512" s="33"/>
      <c r="D512" s="150" t="s">
        <v>228</v>
      </c>
      <c r="F512" s="151" t="s">
        <v>1492</v>
      </c>
      <c r="I512" s="148"/>
      <c r="L512" s="33"/>
      <c r="M512" s="149"/>
      <c r="T512" s="54"/>
      <c r="AT512" s="18" t="s">
        <v>228</v>
      </c>
      <c r="AU512" s="18" t="s">
        <v>85</v>
      </c>
    </row>
    <row r="513" spans="2:65" s="11" customFormat="1" ht="22.9" customHeight="1">
      <c r="B513" s="121"/>
      <c r="D513" s="122" t="s">
        <v>74</v>
      </c>
      <c r="E513" s="131" t="s">
        <v>2280</v>
      </c>
      <c r="F513" s="131" t="s">
        <v>2281</v>
      </c>
      <c r="I513" s="124"/>
      <c r="J513" s="132">
        <f>BK513</f>
        <v>0</v>
      </c>
      <c r="L513" s="121"/>
      <c r="M513" s="126"/>
      <c r="P513" s="127">
        <f>SUM(P514:P544)</f>
        <v>0</v>
      </c>
      <c r="R513" s="127">
        <f>SUM(R514:R544)</f>
        <v>0.97955194999999995</v>
      </c>
      <c r="T513" s="128">
        <f>SUM(T514:T544)</f>
        <v>0</v>
      </c>
      <c r="AR513" s="122" t="s">
        <v>85</v>
      </c>
      <c r="AT513" s="129" t="s">
        <v>74</v>
      </c>
      <c r="AU513" s="129" t="s">
        <v>83</v>
      </c>
      <c r="AY513" s="122" t="s">
        <v>218</v>
      </c>
      <c r="BK513" s="130">
        <f>SUM(BK514:BK544)</f>
        <v>0</v>
      </c>
    </row>
    <row r="514" spans="2:65" s="1" customFormat="1" ht="16.5" customHeight="1">
      <c r="B514" s="33"/>
      <c r="C514" s="133" t="s">
        <v>1925</v>
      </c>
      <c r="D514" s="133" t="s">
        <v>220</v>
      </c>
      <c r="E514" s="134" t="s">
        <v>2283</v>
      </c>
      <c r="F514" s="135" t="s">
        <v>2284</v>
      </c>
      <c r="G514" s="136" t="s">
        <v>157</v>
      </c>
      <c r="H514" s="137">
        <v>27.5</v>
      </c>
      <c r="I514" s="138"/>
      <c r="J514" s="139">
        <f>ROUND(I514*H514,2)</f>
        <v>0</v>
      </c>
      <c r="K514" s="135" t="s">
        <v>223</v>
      </c>
      <c r="L514" s="33"/>
      <c r="M514" s="140" t="s">
        <v>19</v>
      </c>
      <c r="N514" s="141" t="s">
        <v>46</v>
      </c>
      <c r="P514" s="142">
        <f>O514*H514</f>
        <v>0</v>
      </c>
      <c r="Q514" s="142">
        <v>4.2999999999999999E-4</v>
      </c>
      <c r="R514" s="142">
        <f>Q514*H514</f>
        <v>1.1825E-2</v>
      </c>
      <c r="S514" s="142">
        <v>0</v>
      </c>
      <c r="T514" s="143">
        <f>S514*H514</f>
        <v>0</v>
      </c>
      <c r="AR514" s="144" t="s">
        <v>375</v>
      </c>
      <c r="AT514" s="144" t="s">
        <v>220</v>
      </c>
      <c r="AU514" s="144" t="s">
        <v>85</v>
      </c>
      <c r="AY514" s="18" t="s">
        <v>218</v>
      </c>
      <c r="BE514" s="145">
        <f>IF(N514="základní",J514,0)</f>
        <v>0</v>
      </c>
      <c r="BF514" s="145">
        <f>IF(N514="snížená",J514,0)</f>
        <v>0</v>
      </c>
      <c r="BG514" s="145">
        <f>IF(N514="zákl. přenesená",J514,0)</f>
        <v>0</v>
      </c>
      <c r="BH514" s="145">
        <f>IF(N514="sníž. přenesená",J514,0)</f>
        <v>0</v>
      </c>
      <c r="BI514" s="145">
        <f>IF(N514="nulová",J514,0)</f>
        <v>0</v>
      </c>
      <c r="BJ514" s="18" t="s">
        <v>83</v>
      </c>
      <c r="BK514" s="145">
        <f>ROUND(I514*H514,2)</f>
        <v>0</v>
      </c>
      <c r="BL514" s="18" t="s">
        <v>375</v>
      </c>
      <c r="BM514" s="144" t="s">
        <v>2634</v>
      </c>
    </row>
    <row r="515" spans="2:65" s="1" customFormat="1" ht="11.25">
      <c r="B515" s="33"/>
      <c r="D515" s="146" t="s">
        <v>226</v>
      </c>
      <c r="F515" s="147" t="s">
        <v>2286</v>
      </c>
      <c r="I515" s="148"/>
      <c r="L515" s="33"/>
      <c r="M515" s="149"/>
      <c r="T515" s="54"/>
      <c r="AT515" s="18" t="s">
        <v>226</v>
      </c>
      <c r="AU515" s="18" t="s">
        <v>85</v>
      </c>
    </row>
    <row r="516" spans="2:65" s="1" customFormat="1" ht="11.25">
      <c r="B516" s="33"/>
      <c r="D516" s="150" t="s">
        <v>228</v>
      </c>
      <c r="F516" s="151" t="s">
        <v>2635</v>
      </c>
      <c r="I516" s="148"/>
      <c r="L516" s="33"/>
      <c r="M516" s="149"/>
      <c r="T516" s="54"/>
      <c r="AT516" s="18" t="s">
        <v>228</v>
      </c>
      <c r="AU516" s="18" t="s">
        <v>85</v>
      </c>
    </row>
    <row r="517" spans="2:65" s="12" customFormat="1" ht="11.25">
      <c r="B517" s="152"/>
      <c r="D517" s="146" t="s">
        <v>230</v>
      </c>
      <c r="E517" s="153" t="s">
        <v>19</v>
      </c>
      <c r="F517" s="154" t="s">
        <v>1134</v>
      </c>
      <c r="H517" s="153" t="s">
        <v>19</v>
      </c>
      <c r="I517" s="155"/>
      <c r="L517" s="152"/>
      <c r="M517" s="156"/>
      <c r="T517" s="157"/>
      <c r="AT517" s="153" t="s">
        <v>230</v>
      </c>
      <c r="AU517" s="153" t="s">
        <v>85</v>
      </c>
      <c r="AV517" s="12" t="s">
        <v>83</v>
      </c>
      <c r="AW517" s="12" t="s">
        <v>36</v>
      </c>
      <c r="AX517" s="12" t="s">
        <v>75</v>
      </c>
      <c r="AY517" s="153" t="s">
        <v>218</v>
      </c>
    </row>
    <row r="518" spans="2:65" s="13" customFormat="1" ht="11.25">
      <c r="B518" s="158"/>
      <c r="D518" s="146" t="s">
        <v>230</v>
      </c>
      <c r="E518" s="159" t="s">
        <v>19</v>
      </c>
      <c r="F518" s="160" t="s">
        <v>2341</v>
      </c>
      <c r="H518" s="161">
        <v>27.5</v>
      </c>
      <c r="I518" s="162"/>
      <c r="L518" s="158"/>
      <c r="M518" s="163"/>
      <c r="T518" s="164"/>
      <c r="AT518" s="159" t="s">
        <v>230</v>
      </c>
      <c r="AU518" s="159" t="s">
        <v>85</v>
      </c>
      <c r="AV518" s="13" t="s">
        <v>85</v>
      </c>
      <c r="AW518" s="13" t="s">
        <v>36</v>
      </c>
      <c r="AX518" s="13" t="s">
        <v>75</v>
      </c>
      <c r="AY518" s="159" t="s">
        <v>218</v>
      </c>
    </row>
    <row r="519" spans="2:65" s="14" customFormat="1" ht="11.25">
      <c r="B519" s="165"/>
      <c r="D519" s="146" t="s">
        <v>230</v>
      </c>
      <c r="E519" s="166" t="s">
        <v>1522</v>
      </c>
      <c r="F519" s="167" t="s">
        <v>235</v>
      </c>
      <c r="H519" s="168">
        <v>27.5</v>
      </c>
      <c r="I519" s="169"/>
      <c r="L519" s="165"/>
      <c r="M519" s="170"/>
      <c r="T519" s="171"/>
      <c r="AT519" s="166" t="s">
        <v>230</v>
      </c>
      <c r="AU519" s="166" t="s">
        <v>85</v>
      </c>
      <c r="AV519" s="14" t="s">
        <v>224</v>
      </c>
      <c r="AW519" s="14" t="s">
        <v>36</v>
      </c>
      <c r="AX519" s="14" t="s">
        <v>83</v>
      </c>
      <c r="AY519" s="166" t="s">
        <v>218</v>
      </c>
    </row>
    <row r="520" spans="2:65" s="1" customFormat="1" ht="16.5" customHeight="1">
      <c r="B520" s="33"/>
      <c r="C520" s="186" t="s">
        <v>1929</v>
      </c>
      <c r="D520" s="186" t="s">
        <v>638</v>
      </c>
      <c r="E520" s="187" t="s">
        <v>2288</v>
      </c>
      <c r="F520" s="188" t="s">
        <v>2289</v>
      </c>
      <c r="G520" s="189" t="s">
        <v>532</v>
      </c>
      <c r="H520" s="190">
        <v>151.553</v>
      </c>
      <c r="I520" s="191"/>
      <c r="J520" s="192">
        <f>ROUND(I520*H520,2)</f>
        <v>0</v>
      </c>
      <c r="K520" s="188" t="s">
        <v>223</v>
      </c>
      <c r="L520" s="193"/>
      <c r="M520" s="194" t="s">
        <v>19</v>
      </c>
      <c r="N520" s="195" t="s">
        <v>46</v>
      </c>
      <c r="P520" s="142">
        <f>O520*H520</f>
        <v>0</v>
      </c>
      <c r="Q520" s="142">
        <v>4.4999999999999999E-4</v>
      </c>
      <c r="R520" s="142">
        <f>Q520*H520</f>
        <v>6.8198849999999991E-2</v>
      </c>
      <c r="S520" s="142">
        <v>0</v>
      </c>
      <c r="T520" s="143">
        <f>S520*H520</f>
        <v>0</v>
      </c>
      <c r="AR520" s="144" t="s">
        <v>510</v>
      </c>
      <c r="AT520" s="144" t="s">
        <v>638</v>
      </c>
      <c r="AU520" s="144" t="s">
        <v>85</v>
      </c>
      <c r="AY520" s="18" t="s">
        <v>218</v>
      </c>
      <c r="BE520" s="145">
        <f>IF(N520="základní",J520,0)</f>
        <v>0</v>
      </c>
      <c r="BF520" s="145">
        <f>IF(N520="snížená",J520,0)</f>
        <v>0</v>
      </c>
      <c r="BG520" s="145">
        <f>IF(N520="zákl. přenesená",J520,0)</f>
        <v>0</v>
      </c>
      <c r="BH520" s="145">
        <f>IF(N520="sníž. přenesená",J520,0)</f>
        <v>0</v>
      </c>
      <c r="BI520" s="145">
        <f>IF(N520="nulová",J520,0)</f>
        <v>0</v>
      </c>
      <c r="BJ520" s="18" t="s">
        <v>83</v>
      </c>
      <c r="BK520" s="145">
        <f>ROUND(I520*H520,2)</f>
        <v>0</v>
      </c>
      <c r="BL520" s="18" t="s">
        <v>375</v>
      </c>
      <c r="BM520" s="144" t="s">
        <v>2636</v>
      </c>
    </row>
    <row r="521" spans="2:65" s="1" customFormat="1" ht="11.25">
      <c r="B521" s="33"/>
      <c r="D521" s="146" t="s">
        <v>226</v>
      </c>
      <c r="F521" s="147" t="s">
        <v>2289</v>
      </c>
      <c r="I521" s="148"/>
      <c r="L521" s="33"/>
      <c r="M521" s="149"/>
      <c r="T521" s="54"/>
      <c r="AT521" s="18" t="s">
        <v>226</v>
      </c>
      <c r="AU521" s="18" t="s">
        <v>85</v>
      </c>
    </row>
    <row r="522" spans="2:65" s="13" customFormat="1" ht="11.25">
      <c r="B522" s="158"/>
      <c r="D522" s="146" t="s">
        <v>230</v>
      </c>
      <c r="E522" s="159" t="s">
        <v>19</v>
      </c>
      <c r="F522" s="160" t="s">
        <v>2291</v>
      </c>
      <c r="H522" s="161">
        <v>82.5</v>
      </c>
      <c r="I522" s="162"/>
      <c r="L522" s="158"/>
      <c r="M522" s="163"/>
      <c r="T522" s="164"/>
      <c r="AT522" s="159" t="s">
        <v>230</v>
      </c>
      <c r="AU522" s="159" t="s">
        <v>85</v>
      </c>
      <c r="AV522" s="13" t="s">
        <v>85</v>
      </c>
      <c r="AW522" s="13" t="s">
        <v>36</v>
      </c>
      <c r="AX522" s="13" t="s">
        <v>83</v>
      </c>
      <c r="AY522" s="159" t="s">
        <v>218</v>
      </c>
    </row>
    <row r="523" spans="2:65" s="1" customFormat="1" ht="11.25">
      <c r="B523" s="33"/>
      <c r="D523" s="146" t="s">
        <v>247</v>
      </c>
      <c r="F523" s="172" t="s">
        <v>2292</v>
      </c>
      <c r="L523" s="33"/>
      <c r="M523" s="149"/>
      <c r="T523" s="54"/>
      <c r="AU523" s="18" t="s">
        <v>85</v>
      </c>
    </row>
    <row r="524" spans="2:65" s="1" customFormat="1" ht="11.25">
      <c r="B524" s="33"/>
      <c r="D524" s="146" t="s">
        <v>247</v>
      </c>
      <c r="F524" s="173" t="s">
        <v>1134</v>
      </c>
      <c r="H524" s="174">
        <v>0</v>
      </c>
      <c r="L524" s="33"/>
      <c r="M524" s="149"/>
      <c r="T524" s="54"/>
      <c r="AU524" s="18" t="s">
        <v>85</v>
      </c>
    </row>
    <row r="525" spans="2:65" s="1" customFormat="1" ht="11.25">
      <c r="B525" s="33"/>
      <c r="D525" s="146" t="s">
        <v>247</v>
      </c>
      <c r="F525" s="173" t="s">
        <v>2341</v>
      </c>
      <c r="H525" s="174">
        <v>27.5</v>
      </c>
      <c r="L525" s="33"/>
      <c r="M525" s="149"/>
      <c r="T525" s="54"/>
      <c r="AU525" s="18" t="s">
        <v>85</v>
      </c>
    </row>
    <row r="526" spans="2:65" s="1" customFormat="1" ht="11.25">
      <c r="B526" s="33"/>
      <c r="D526" s="146" t="s">
        <v>247</v>
      </c>
      <c r="F526" s="173" t="s">
        <v>235</v>
      </c>
      <c r="H526" s="174">
        <v>27.5</v>
      </c>
      <c r="L526" s="33"/>
      <c r="M526" s="149"/>
      <c r="T526" s="54"/>
      <c r="AU526" s="18" t="s">
        <v>85</v>
      </c>
    </row>
    <row r="527" spans="2:65" s="13" customFormat="1" ht="11.25">
      <c r="B527" s="158"/>
      <c r="D527" s="146" t="s">
        <v>230</v>
      </c>
      <c r="F527" s="160" t="s">
        <v>2637</v>
      </c>
      <c r="H527" s="161">
        <v>151.553</v>
      </c>
      <c r="I527" s="162"/>
      <c r="L527" s="158"/>
      <c r="M527" s="163"/>
      <c r="T527" s="164"/>
      <c r="AT527" s="159" t="s">
        <v>230</v>
      </c>
      <c r="AU527" s="159" t="s">
        <v>85</v>
      </c>
      <c r="AV527" s="13" t="s">
        <v>85</v>
      </c>
      <c r="AW527" s="13" t="s">
        <v>4</v>
      </c>
      <c r="AX527" s="13" t="s">
        <v>83</v>
      </c>
      <c r="AY527" s="159" t="s">
        <v>218</v>
      </c>
    </row>
    <row r="528" spans="2:65" s="1" customFormat="1" ht="24.2" customHeight="1">
      <c r="B528" s="33"/>
      <c r="C528" s="133" t="s">
        <v>1938</v>
      </c>
      <c r="D528" s="133" t="s">
        <v>220</v>
      </c>
      <c r="E528" s="134" t="s">
        <v>2295</v>
      </c>
      <c r="F528" s="135" t="s">
        <v>2296</v>
      </c>
      <c r="G528" s="136" t="s">
        <v>151</v>
      </c>
      <c r="H528" s="137">
        <v>31.05</v>
      </c>
      <c r="I528" s="138"/>
      <c r="J528" s="139">
        <f>ROUND(I528*H528,2)</f>
        <v>0</v>
      </c>
      <c r="K528" s="135" t="s">
        <v>223</v>
      </c>
      <c r="L528" s="33"/>
      <c r="M528" s="140" t="s">
        <v>19</v>
      </c>
      <c r="N528" s="141" t="s">
        <v>46</v>
      </c>
      <c r="P528" s="142">
        <f>O528*H528</f>
        <v>0</v>
      </c>
      <c r="Q528" s="142">
        <v>6.8900000000000003E-3</v>
      </c>
      <c r="R528" s="142">
        <f>Q528*H528</f>
        <v>0.21393450000000003</v>
      </c>
      <c r="S528" s="142">
        <v>0</v>
      </c>
      <c r="T528" s="143">
        <f>S528*H528</f>
        <v>0</v>
      </c>
      <c r="AR528" s="144" t="s">
        <v>375</v>
      </c>
      <c r="AT528" s="144" t="s">
        <v>220</v>
      </c>
      <c r="AU528" s="144" t="s">
        <v>85</v>
      </c>
      <c r="AY528" s="18" t="s">
        <v>218</v>
      </c>
      <c r="BE528" s="145">
        <f>IF(N528="základní",J528,0)</f>
        <v>0</v>
      </c>
      <c r="BF528" s="145">
        <f>IF(N528="snížená",J528,0)</f>
        <v>0</v>
      </c>
      <c r="BG528" s="145">
        <f>IF(N528="zákl. přenesená",J528,0)</f>
        <v>0</v>
      </c>
      <c r="BH528" s="145">
        <f>IF(N528="sníž. přenesená",J528,0)</f>
        <v>0</v>
      </c>
      <c r="BI528" s="145">
        <f>IF(N528="nulová",J528,0)</f>
        <v>0</v>
      </c>
      <c r="BJ528" s="18" t="s">
        <v>83</v>
      </c>
      <c r="BK528" s="145">
        <f>ROUND(I528*H528,2)</f>
        <v>0</v>
      </c>
      <c r="BL528" s="18" t="s">
        <v>375</v>
      </c>
      <c r="BM528" s="144" t="s">
        <v>2638</v>
      </c>
    </row>
    <row r="529" spans="2:65" s="1" customFormat="1" ht="19.5">
      <c r="B529" s="33"/>
      <c r="D529" s="146" t="s">
        <v>226</v>
      </c>
      <c r="F529" s="147" t="s">
        <v>2298</v>
      </c>
      <c r="I529" s="148"/>
      <c r="L529" s="33"/>
      <c r="M529" s="149"/>
      <c r="T529" s="54"/>
      <c r="AT529" s="18" t="s">
        <v>226</v>
      </c>
      <c r="AU529" s="18" t="s">
        <v>85</v>
      </c>
    </row>
    <row r="530" spans="2:65" s="1" customFormat="1" ht="11.25">
      <c r="B530" s="33"/>
      <c r="D530" s="150" t="s">
        <v>228</v>
      </c>
      <c r="F530" s="151" t="s">
        <v>2299</v>
      </c>
      <c r="I530" s="148"/>
      <c r="L530" s="33"/>
      <c r="M530" s="149"/>
      <c r="T530" s="54"/>
      <c r="AT530" s="18" t="s">
        <v>228</v>
      </c>
      <c r="AU530" s="18" t="s">
        <v>85</v>
      </c>
    </row>
    <row r="531" spans="2:65" s="12" customFormat="1" ht="11.25">
      <c r="B531" s="152"/>
      <c r="D531" s="146" t="s">
        <v>230</v>
      </c>
      <c r="E531" s="153" t="s">
        <v>19</v>
      </c>
      <c r="F531" s="154" t="s">
        <v>1134</v>
      </c>
      <c r="H531" s="153" t="s">
        <v>19</v>
      </c>
      <c r="I531" s="155"/>
      <c r="L531" s="152"/>
      <c r="M531" s="156"/>
      <c r="T531" s="157"/>
      <c r="AT531" s="153" t="s">
        <v>230</v>
      </c>
      <c r="AU531" s="153" t="s">
        <v>85</v>
      </c>
      <c r="AV531" s="12" t="s">
        <v>83</v>
      </c>
      <c r="AW531" s="12" t="s">
        <v>36</v>
      </c>
      <c r="AX531" s="12" t="s">
        <v>75</v>
      </c>
      <c r="AY531" s="153" t="s">
        <v>218</v>
      </c>
    </row>
    <row r="532" spans="2:65" s="13" customFormat="1" ht="11.25">
      <c r="B532" s="158"/>
      <c r="D532" s="146" t="s">
        <v>230</v>
      </c>
      <c r="E532" s="159" t="s">
        <v>19</v>
      </c>
      <c r="F532" s="160" t="s">
        <v>2639</v>
      </c>
      <c r="H532" s="161">
        <v>31.05</v>
      </c>
      <c r="I532" s="162"/>
      <c r="L532" s="158"/>
      <c r="M532" s="163"/>
      <c r="T532" s="164"/>
      <c r="AT532" s="159" t="s">
        <v>230</v>
      </c>
      <c r="AU532" s="159" t="s">
        <v>85</v>
      </c>
      <c r="AV532" s="13" t="s">
        <v>85</v>
      </c>
      <c r="AW532" s="13" t="s">
        <v>36</v>
      </c>
      <c r="AX532" s="13" t="s">
        <v>75</v>
      </c>
      <c r="AY532" s="159" t="s">
        <v>218</v>
      </c>
    </row>
    <row r="533" spans="2:65" s="14" customFormat="1" ht="11.25">
      <c r="B533" s="165"/>
      <c r="D533" s="146" t="s">
        <v>230</v>
      </c>
      <c r="E533" s="166" t="s">
        <v>1519</v>
      </c>
      <c r="F533" s="167" t="s">
        <v>235</v>
      </c>
      <c r="H533" s="168">
        <v>31.05</v>
      </c>
      <c r="I533" s="169"/>
      <c r="L533" s="165"/>
      <c r="M533" s="170"/>
      <c r="T533" s="171"/>
      <c r="AT533" s="166" t="s">
        <v>230</v>
      </c>
      <c r="AU533" s="166" t="s">
        <v>85</v>
      </c>
      <c r="AV533" s="14" t="s">
        <v>224</v>
      </c>
      <c r="AW533" s="14" t="s">
        <v>36</v>
      </c>
      <c r="AX533" s="14" t="s">
        <v>83</v>
      </c>
      <c r="AY533" s="166" t="s">
        <v>218</v>
      </c>
    </row>
    <row r="534" spans="2:65" s="1" customFormat="1" ht="21.75" customHeight="1">
      <c r="B534" s="33"/>
      <c r="C534" s="186" t="s">
        <v>1945</v>
      </c>
      <c r="D534" s="186" t="s">
        <v>638</v>
      </c>
      <c r="E534" s="187" t="s">
        <v>2304</v>
      </c>
      <c r="F534" s="188" t="s">
        <v>2305</v>
      </c>
      <c r="G534" s="189" t="s">
        <v>151</v>
      </c>
      <c r="H534" s="190">
        <v>35.707999999999998</v>
      </c>
      <c r="I534" s="191"/>
      <c r="J534" s="192">
        <f>ROUND(I534*H534,2)</f>
        <v>0</v>
      </c>
      <c r="K534" s="188" t="s">
        <v>223</v>
      </c>
      <c r="L534" s="193"/>
      <c r="M534" s="194" t="s">
        <v>19</v>
      </c>
      <c r="N534" s="195" t="s">
        <v>46</v>
      </c>
      <c r="P534" s="142">
        <f>O534*H534</f>
        <v>0</v>
      </c>
      <c r="Q534" s="142">
        <v>1.9199999999999998E-2</v>
      </c>
      <c r="R534" s="142">
        <f>Q534*H534</f>
        <v>0.68559359999999991</v>
      </c>
      <c r="S534" s="142">
        <v>0</v>
      </c>
      <c r="T534" s="143">
        <f>S534*H534</f>
        <v>0</v>
      </c>
      <c r="AR534" s="144" t="s">
        <v>510</v>
      </c>
      <c r="AT534" s="144" t="s">
        <v>638</v>
      </c>
      <c r="AU534" s="144" t="s">
        <v>85</v>
      </c>
      <c r="AY534" s="18" t="s">
        <v>218</v>
      </c>
      <c r="BE534" s="145">
        <f>IF(N534="základní",J534,0)</f>
        <v>0</v>
      </c>
      <c r="BF534" s="145">
        <f>IF(N534="snížená",J534,0)</f>
        <v>0</v>
      </c>
      <c r="BG534" s="145">
        <f>IF(N534="zákl. přenesená",J534,0)</f>
        <v>0</v>
      </c>
      <c r="BH534" s="145">
        <f>IF(N534="sníž. přenesená",J534,0)</f>
        <v>0</v>
      </c>
      <c r="BI534" s="145">
        <f>IF(N534="nulová",J534,0)</f>
        <v>0</v>
      </c>
      <c r="BJ534" s="18" t="s">
        <v>83</v>
      </c>
      <c r="BK534" s="145">
        <f>ROUND(I534*H534,2)</f>
        <v>0</v>
      </c>
      <c r="BL534" s="18" t="s">
        <v>375</v>
      </c>
      <c r="BM534" s="144" t="s">
        <v>2640</v>
      </c>
    </row>
    <row r="535" spans="2:65" s="1" customFormat="1" ht="11.25">
      <c r="B535" s="33"/>
      <c r="D535" s="146" t="s">
        <v>226</v>
      </c>
      <c r="F535" s="147" t="s">
        <v>2305</v>
      </c>
      <c r="I535" s="148"/>
      <c r="L535" s="33"/>
      <c r="M535" s="149"/>
      <c r="T535" s="54"/>
      <c r="AT535" s="18" t="s">
        <v>226</v>
      </c>
      <c r="AU535" s="18" t="s">
        <v>85</v>
      </c>
    </row>
    <row r="536" spans="2:65" s="13" customFormat="1" ht="11.25">
      <c r="B536" s="158"/>
      <c r="D536" s="146" t="s">
        <v>230</v>
      </c>
      <c r="E536" s="159" t="s">
        <v>19</v>
      </c>
      <c r="F536" s="160" t="s">
        <v>1519</v>
      </c>
      <c r="H536" s="161">
        <v>31.05</v>
      </c>
      <c r="I536" s="162"/>
      <c r="L536" s="158"/>
      <c r="M536" s="163"/>
      <c r="T536" s="164"/>
      <c r="AT536" s="159" t="s">
        <v>230</v>
      </c>
      <c r="AU536" s="159" t="s">
        <v>85</v>
      </c>
      <c r="AV536" s="13" t="s">
        <v>85</v>
      </c>
      <c r="AW536" s="13" t="s">
        <v>36</v>
      </c>
      <c r="AX536" s="13" t="s">
        <v>83</v>
      </c>
      <c r="AY536" s="159" t="s">
        <v>218</v>
      </c>
    </row>
    <row r="537" spans="2:65" s="1" customFormat="1" ht="11.25">
      <c r="B537" s="33"/>
      <c r="D537" s="146" t="s">
        <v>247</v>
      </c>
      <c r="F537" s="172" t="s">
        <v>2307</v>
      </c>
      <c r="L537" s="33"/>
      <c r="M537" s="149"/>
      <c r="T537" s="54"/>
      <c r="AU537" s="18" t="s">
        <v>85</v>
      </c>
    </row>
    <row r="538" spans="2:65" s="1" customFormat="1" ht="11.25">
      <c r="B538" s="33"/>
      <c r="D538" s="146" t="s">
        <v>247</v>
      </c>
      <c r="F538" s="173" t="s">
        <v>1134</v>
      </c>
      <c r="H538" s="174">
        <v>0</v>
      </c>
      <c r="L538" s="33"/>
      <c r="M538" s="149"/>
      <c r="T538" s="54"/>
      <c r="AU538" s="18" t="s">
        <v>85</v>
      </c>
    </row>
    <row r="539" spans="2:65" s="1" customFormat="1" ht="11.25">
      <c r="B539" s="33"/>
      <c r="D539" s="146" t="s">
        <v>247</v>
      </c>
      <c r="F539" s="173" t="s">
        <v>2639</v>
      </c>
      <c r="H539" s="174">
        <v>31.05</v>
      </c>
      <c r="L539" s="33"/>
      <c r="M539" s="149"/>
      <c r="T539" s="54"/>
      <c r="AU539" s="18" t="s">
        <v>85</v>
      </c>
    </row>
    <row r="540" spans="2:65" s="1" customFormat="1" ht="11.25">
      <c r="B540" s="33"/>
      <c r="D540" s="146" t="s">
        <v>247</v>
      </c>
      <c r="F540" s="173" t="s">
        <v>235</v>
      </c>
      <c r="H540" s="174">
        <v>31.05</v>
      </c>
      <c r="L540" s="33"/>
      <c r="M540" s="149"/>
      <c r="T540" s="54"/>
      <c r="AU540" s="18" t="s">
        <v>85</v>
      </c>
    </row>
    <row r="541" spans="2:65" s="13" customFormat="1" ht="11.25">
      <c r="B541" s="158"/>
      <c r="D541" s="146" t="s">
        <v>230</v>
      </c>
      <c r="F541" s="160" t="s">
        <v>2641</v>
      </c>
      <c r="H541" s="161">
        <v>35.707999999999998</v>
      </c>
      <c r="I541" s="162"/>
      <c r="L541" s="158"/>
      <c r="M541" s="163"/>
      <c r="T541" s="164"/>
      <c r="AT541" s="159" t="s">
        <v>230</v>
      </c>
      <c r="AU541" s="159" t="s">
        <v>85</v>
      </c>
      <c r="AV541" s="13" t="s">
        <v>85</v>
      </c>
      <c r="AW541" s="13" t="s">
        <v>4</v>
      </c>
      <c r="AX541" s="13" t="s">
        <v>83</v>
      </c>
      <c r="AY541" s="159" t="s">
        <v>218</v>
      </c>
    </row>
    <row r="542" spans="2:65" s="1" customFormat="1" ht="16.5" customHeight="1">
      <c r="B542" s="33"/>
      <c r="C542" s="133" t="s">
        <v>1952</v>
      </c>
      <c r="D542" s="133" t="s">
        <v>220</v>
      </c>
      <c r="E542" s="134" t="s">
        <v>2310</v>
      </c>
      <c r="F542" s="135" t="s">
        <v>2311</v>
      </c>
      <c r="G542" s="136" t="s">
        <v>181</v>
      </c>
      <c r="H542" s="137">
        <v>0.98</v>
      </c>
      <c r="I542" s="138"/>
      <c r="J542" s="139">
        <f>ROUND(I542*H542,2)</f>
        <v>0</v>
      </c>
      <c r="K542" s="135" t="s">
        <v>223</v>
      </c>
      <c r="L542" s="33"/>
      <c r="M542" s="140" t="s">
        <v>19</v>
      </c>
      <c r="N542" s="141" t="s">
        <v>46</v>
      </c>
      <c r="P542" s="142">
        <f>O542*H542</f>
        <v>0</v>
      </c>
      <c r="Q542" s="142">
        <v>0</v>
      </c>
      <c r="R542" s="142">
        <f>Q542*H542</f>
        <v>0</v>
      </c>
      <c r="S542" s="142">
        <v>0</v>
      </c>
      <c r="T542" s="143">
        <f>S542*H542</f>
        <v>0</v>
      </c>
      <c r="AR542" s="144" t="s">
        <v>375</v>
      </c>
      <c r="AT542" s="144" t="s">
        <v>220</v>
      </c>
      <c r="AU542" s="144" t="s">
        <v>85</v>
      </c>
      <c r="AY542" s="18" t="s">
        <v>218</v>
      </c>
      <c r="BE542" s="145">
        <f>IF(N542="základní",J542,0)</f>
        <v>0</v>
      </c>
      <c r="BF542" s="145">
        <f>IF(N542="snížená",J542,0)</f>
        <v>0</v>
      </c>
      <c r="BG542" s="145">
        <f>IF(N542="zákl. přenesená",J542,0)</f>
        <v>0</v>
      </c>
      <c r="BH542" s="145">
        <f>IF(N542="sníž. přenesená",J542,0)</f>
        <v>0</v>
      </c>
      <c r="BI542" s="145">
        <f>IF(N542="nulová",J542,0)</f>
        <v>0</v>
      </c>
      <c r="BJ542" s="18" t="s">
        <v>83</v>
      </c>
      <c r="BK542" s="145">
        <f>ROUND(I542*H542,2)</f>
        <v>0</v>
      </c>
      <c r="BL542" s="18" t="s">
        <v>375</v>
      </c>
      <c r="BM542" s="144" t="s">
        <v>2642</v>
      </c>
    </row>
    <row r="543" spans="2:65" s="1" customFormat="1" ht="19.5">
      <c r="B543" s="33"/>
      <c r="D543" s="146" t="s">
        <v>226</v>
      </c>
      <c r="F543" s="147" t="s">
        <v>2313</v>
      </c>
      <c r="I543" s="148"/>
      <c r="L543" s="33"/>
      <c r="M543" s="149"/>
      <c r="T543" s="54"/>
      <c r="AT543" s="18" t="s">
        <v>226</v>
      </c>
      <c r="AU543" s="18" t="s">
        <v>85</v>
      </c>
    </row>
    <row r="544" spans="2:65" s="1" customFormat="1" ht="11.25">
      <c r="B544" s="33"/>
      <c r="D544" s="150" t="s">
        <v>228</v>
      </c>
      <c r="F544" s="151" t="s">
        <v>2314</v>
      </c>
      <c r="I544" s="148"/>
      <c r="L544" s="33"/>
      <c r="M544" s="149"/>
      <c r="T544" s="54"/>
      <c r="AT544" s="18" t="s">
        <v>228</v>
      </c>
      <c r="AU544" s="18" t="s">
        <v>85</v>
      </c>
    </row>
    <row r="545" spans="2:65" s="11" customFormat="1" ht="22.9" customHeight="1">
      <c r="B545" s="121"/>
      <c r="D545" s="122" t="s">
        <v>74</v>
      </c>
      <c r="E545" s="131" t="s">
        <v>2315</v>
      </c>
      <c r="F545" s="131" t="s">
        <v>2316</v>
      </c>
      <c r="I545" s="124"/>
      <c r="J545" s="132">
        <f>BK545</f>
        <v>0</v>
      </c>
      <c r="L545" s="121"/>
      <c r="M545" s="126"/>
      <c r="P545" s="127">
        <f>SUM(P546:P565)</f>
        <v>0</v>
      </c>
      <c r="R545" s="127">
        <f>SUM(R546:R565)</f>
        <v>0</v>
      </c>
      <c r="T545" s="128">
        <f>SUM(T546:T565)</f>
        <v>0</v>
      </c>
      <c r="AR545" s="122" t="s">
        <v>85</v>
      </c>
      <c r="AT545" s="129" t="s">
        <v>74</v>
      </c>
      <c r="AU545" s="129" t="s">
        <v>83</v>
      </c>
      <c r="AY545" s="122" t="s">
        <v>218</v>
      </c>
      <c r="BK545" s="130">
        <f>SUM(BK546:BK565)</f>
        <v>0</v>
      </c>
    </row>
    <row r="546" spans="2:65" s="1" customFormat="1" ht="16.5" customHeight="1">
      <c r="B546" s="33"/>
      <c r="C546" s="133" t="s">
        <v>1956</v>
      </c>
      <c r="D546" s="133" t="s">
        <v>220</v>
      </c>
      <c r="E546" s="134" t="s">
        <v>2318</v>
      </c>
      <c r="F546" s="135" t="s">
        <v>2319</v>
      </c>
      <c r="G546" s="136" t="s">
        <v>151</v>
      </c>
      <c r="H546" s="137">
        <v>155.196</v>
      </c>
      <c r="I546" s="138"/>
      <c r="J546" s="139">
        <f>ROUND(I546*H546,2)</f>
        <v>0</v>
      </c>
      <c r="K546" s="135" t="s">
        <v>19</v>
      </c>
      <c r="L546" s="33"/>
      <c r="M546" s="140" t="s">
        <v>19</v>
      </c>
      <c r="N546" s="141" t="s">
        <v>46</v>
      </c>
      <c r="P546" s="142">
        <f>O546*H546</f>
        <v>0</v>
      </c>
      <c r="Q546" s="142">
        <v>0</v>
      </c>
      <c r="R546" s="142">
        <f>Q546*H546</f>
        <v>0</v>
      </c>
      <c r="S546" s="142">
        <v>0</v>
      </c>
      <c r="T546" s="143">
        <f>S546*H546</f>
        <v>0</v>
      </c>
      <c r="AR546" s="144" t="s">
        <v>375</v>
      </c>
      <c r="AT546" s="144" t="s">
        <v>220</v>
      </c>
      <c r="AU546" s="144" t="s">
        <v>85</v>
      </c>
      <c r="AY546" s="18" t="s">
        <v>218</v>
      </c>
      <c r="BE546" s="145">
        <f>IF(N546="základní",J546,0)</f>
        <v>0</v>
      </c>
      <c r="BF546" s="145">
        <f>IF(N546="snížená",J546,0)</f>
        <v>0</v>
      </c>
      <c r="BG546" s="145">
        <f>IF(N546="zákl. přenesená",J546,0)</f>
        <v>0</v>
      </c>
      <c r="BH546" s="145">
        <f>IF(N546="sníž. přenesená",J546,0)</f>
        <v>0</v>
      </c>
      <c r="BI546" s="145">
        <f>IF(N546="nulová",J546,0)</f>
        <v>0</v>
      </c>
      <c r="BJ546" s="18" t="s">
        <v>83</v>
      </c>
      <c r="BK546" s="145">
        <f>ROUND(I546*H546,2)</f>
        <v>0</v>
      </c>
      <c r="BL546" s="18" t="s">
        <v>375</v>
      </c>
      <c r="BM546" s="144" t="s">
        <v>2643</v>
      </c>
    </row>
    <row r="547" spans="2:65" s="1" customFormat="1" ht="11.25">
      <c r="B547" s="33"/>
      <c r="D547" s="146" t="s">
        <v>226</v>
      </c>
      <c r="F547" s="147" t="s">
        <v>2319</v>
      </c>
      <c r="I547" s="148"/>
      <c r="L547" s="33"/>
      <c r="M547" s="149"/>
      <c r="T547" s="54"/>
      <c r="AT547" s="18" t="s">
        <v>226</v>
      </c>
      <c r="AU547" s="18" t="s">
        <v>85</v>
      </c>
    </row>
    <row r="548" spans="2:65" s="1" customFormat="1" ht="19.5">
      <c r="B548" s="33"/>
      <c r="D548" s="146" t="s">
        <v>276</v>
      </c>
      <c r="F548" s="175" t="s">
        <v>2321</v>
      </c>
      <c r="I548" s="148"/>
      <c r="L548" s="33"/>
      <c r="M548" s="149"/>
      <c r="T548" s="54"/>
      <c r="AT548" s="18" t="s">
        <v>276</v>
      </c>
      <c r="AU548" s="18" t="s">
        <v>85</v>
      </c>
    </row>
    <row r="549" spans="2:65" s="12" customFormat="1" ht="11.25">
      <c r="B549" s="152"/>
      <c r="D549" s="146" t="s">
        <v>230</v>
      </c>
      <c r="E549" s="153" t="s">
        <v>19</v>
      </c>
      <c r="F549" s="154" t="s">
        <v>1134</v>
      </c>
      <c r="H549" s="153" t="s">
        <v>19</v>
      </c>
      <c r="I549" s="155"/>
      <c r="L549" s="152"/>
      <c r="M549" s="156"/>
      <c r="T549" s="157"/>
      <c r="AT549" s="153" t="s">
        <v>230</v>
      </c>
      <c r="AU549" s="153" t="s">
        <v>85</v>
      </c>
      <c r="AV549" s="12" t="s">
        <v>83</v>
      </c>
      <c r="AW549" s="12" t="s">
        <v>36</v>
      </c>
      <c r="AX549" s="12" t="s">
        <v>75</v>
      </c>
      <c r="AY549" s="153" t="s">
        <v>218</v>
      </c>
    </row>
    <row r="550" spans="2:65" s="12" customFormat="1" ht="11.25">
      <c r="B550" s="152"/>
      <c r="D550" s="146" t="s">
        <v>230</v>
      </c>
      <c r="E550" s="153" t="s">
        <v>19</v>
      </c>
      <c r="F550" s="154" t="s">
        <v>2322</v>
      </c>
      <c r="H550" s="153" t="s">
        <v>19</v>
      </c>
      <c r="I550" s="155"/>
      <c r="L550" s="152"/>
      <c r="M550" s="156"/>
      <c r="T550" s="157"/>
      <c r="AT550" s="153" t="s">
        <v>230</v>
      </c>
      <c r="AU550" s="153" t="s">
        <v>85</v>
      </c>
      <c r="AV550" s="12" t="s">
        <v>83</v>
      </c>
      <c r="AW550" s="12" t="s">
        <v>36</v>
      </c>
      <c r="AX550" s="12" t="s">
        <v>75</v>
      </c>
      <c r="AY550" s="153" t="s">
        <v>218</v>
      </c>
    </row>
    <row r="551" spans="2:65" s="13" customFormat="1" ht="11.25">
      <c r="B551" s="158"/>
      <c r="D551" s="146" t="s">
        <v>230</v>
      </c>
      <c r="E551" s="159" t="s">
        <v>19</v>
      </c>
      <c r="F551" s="160" t="s">
        <v>2644</v>
      </c>
      <c r="H551" s="161">
        <v>99.156000000000006</v>
      </c>
      <c r="I551" s="162"/>
      <c r="L551" s="158"/>
      <c r="M551" s="163"/>
      <c r="T551" s="164"/>
      <c r="AT551" s="159" t="s">
        <v>230</v>
      </c>
      <c r="AU551" s="159" t="s">
        <v>85</v>
      </c>
      <c r="AV551" s="13" t="s">
        <v>85</v>
      </c>
      <c r="AW551" s="13" t="s">
        <v>36</v>
      </c>
      <c r="AX551" s="13" t="s">
        <v>75</v>
      </c>
      <c r="AY551" s="159" t="s">
        <v>218</v>
      </c>
    </row>
    <row r="552" spans="2:65" s="13" customFormat="1" ht="11.25">
      <c r="B552" s="158"/>
      <c r="D552" s="146" t="s">
        <v>230</v>
      </c>
      <c r="E552" s="159" t="s">
        <v>19</v>
      </c>
      <c r="F552" s="160" t="s">
        <v>2645</v>
      </c>
      <c r="H552" s="161">
        <v>10.64</v>
      </c>
      <c r="I552" s="162"/>
      <c r="L552" s="158"/>
      <c r="M552" s="163"/>
      <c r="T552" s="164"/>
      <c r="AT552" s="159" t="s">
        <v>230</v>
      </c>
      <c r="AU552" s="159" t="s">
        <v>85</v>
      </c>
      <c r="AV552" s="13" t="s">
        <v>85</v>
      </c>
      <c r="AW552" s="13" t="s">
        <v>36</v>
      </c>
      <c r="AX552" s="13" t="s">
        <v>75</v>
      </c>
      <c r="AY552" s="159" t="s">
        <v>218</v>
      </c>
    </row>
    <row r="553" spans="2:65" s="12" customFormat="1" ht="11.25">
      <c r="B553" s="152"/>
      <c r="D553" s="146" t="s">
        <v>230</v>
      </c>
      <c r="E553" s="153" t="s">
        <v>19</v>
      </c>
      <c r="F553" s="154" t="s">
        <v>2326</v>
      </c>
      <c r="H553" s="153" t="s">
        <v>19</v>
      </c>
      <c r="I553" s="155"/>
      <c r="L553" s="152"/>
      <c r="M553" s="156"/>
      <c r="T553" s="157"/>
      <c r="AT553" s="153" t="s">
        <v>230</v>
      </c>
      <c r="AU553" s="153" t="s">
        <v>85</v>
      </c>
      <c r="AV553" s="12" t="s">
        <v>83</v>
      </c>
      <c r="AW553" s="12" t="s">
        <v>36</v>
      </c>
      <c r="AX553" s="12" t="s">
        <v>75</v>
      </c>
      <c r="AY553" s="153" t="s">
        <v>218</v>
      </c>
    </row>
    <row r="554" spans="2:65" s="13" customFormat="1" ht="11.25">
      <c r="B554" s="158"/>
      <c r="D554" s="146" t="s">
        <v>230</v>
      </c>
      <c r="E554" s="159" t="s">
        <v>19</v>
      </c>
      <c r="F554" s="160" t="s">
        <v>2646</v>
      </c>
      <c r="H554" s="161">
        <v>45.4</v>
      </c>
      <c r="I554" s="162"/>
      <c r="L554" s="158"/>
      <c r="M554" s="163"/>
      <c r="T554" s="164"/>
      <c r="AT554" s="159" t="s">
        <v>230</v>
      </c>
      <c r="AU554" s="159" t="s">
        <v>85</v>
      </c>
      <c r="AV554" s="13" t="s">
        <v>85</v>
      </c>
      <c r="AW554" s="13" t="s">
        <v>36</v>
      </c>
      <c r="AX554" s="13" t="s">
        <v>75</v>
      </c>
      <c r="AY554" s="159" t="s">
        <v>218</v>
      </c>
    </row>
    <row r="555" spans="2:65" s="14" customFormat="1" ht="11.25">
      <c r="B555" s="165"/>
      <c r="D555" s="146" t="s">
        <v>230</v>
      </c>
      <c r="E555" s="166" t="s">
        <v>2328</v>
      </c>
      <c r="F555" s="167" t="s">
        <v>235</v>
      </c>
      <c r="H555" s="168">
        <v>155.196</v>
      </c>
      <c r="I555" s="169"/>
      <c r="L555" s="165"/>
      <c r="M555" s="170"/>
      <c r="T555" s="171"/>
      <c r="AT555" s="166" t="s">
        <v>230</v>
      </c>
      <c r="AU555" s="166" t="s">
        <v>85</v>
      </c>
      <c r="AV555" s="14" t="s">
        <v>224</v>
      </c>
      <c r="AW555" s="14" t="s">
        <v>36</v>
      </c>
      <c r="AX555" s="14" t="s">
        <v>83</v>
      </c>
      <c r="AY555" s="166" t="s">
        <v>218</v>
      </c>
    </row>
    <row r="556" spans="2:65" s="1" customFormat="1" ht="16.5" customHeight="1">
      <c r="B556" s="33"/>
      <c r="C556" s="133" t="s">
        <v>1961</v>
      </c>
      <c r="D556" s="133" t="s">
        <v>220</v>
      </c>
      <c r="E556" s="134" t="s">
        <v>2647</v>
      </c>
      <c r="F556" s="135" t="s">
        <v>2648</v>
      </c>
      <c r="G556" s="136" t="s">
        <v>151</v>
      </c>
      <c r="H556" s="137">
        <v>174.19</v>
      </c>
      <c r="I556" s="138"/>
      <c r="J556" s="139">
        <f>ROUND(I556*H556,2)</f>
        <v>0</v>
      </c>
      <c r="K556" s="135" t="s">
        <v>19</v>
      </c>
      <c r="L556" s="33"/>
      <c r="M556" s="140" t="s">
        <v>19</v>
      </c>
      <c r="N556" s="141" t="s">
        <v>46</v>
      </c>
      <c r="P556" s="142">
        <f>O556*H556</f>
        <v>0</v>
      </c>
      <c r="Q556" s="142">
        <v>0</v>
      </c>
      <c r="R556" s="142">
        <f>Q556*H556</f>
        <v>0</v>
      </c>
      <c r="S556" s="142">
        <v>0</v>
      </c>
      <c r="T556" s="143">
        <f>S556*H556</f>
        <v>0</v>
      </c>
      <c r="AR556" s="144" t="s">
        <v>375</v>
      </c>
      <c r="AT556" s="144" t="s">
        <v>220</v>
      </c>
      <c r="AU556" s="144" t="s">
        <v>85</v>
      </c>
      <c r="AY556" s="18" t="s">
        <v>218</v>
      </c>
      <c r="BE556" s="145">
        <f>IF(N556="základní",J556,0)</f>
        <v>0</v>
      </c>
      <c r="BF556" s="145">
        <f>IF(N556="snížená",J556,0)</f>
        <v>0</v>
      </c>
      <c r="BG556" s="145">
        <f>IF(N556="zákl. přenesená",J556,0)</f>
        <v>0</v>
      </c>
      <c r="BH556" s="145">
        <f>IF(N556="sníž. přenesená",J556,0)</f>
        <v>0</v>
      </c>
      <c r="BI556" s="145">
        <f>IF(N556="nulová",J556,0)</f>
        <v>0</v>
      </c>
      <c r="BJ556" s="18" t="s">
        <v>83</v>
      </c>
      <c r="BK556" s="145">
        <f>ROUND(I556*H556,2)</f>
        <v>0</v>
      </c>
      <c r="BL556" s="18" t="s">
        <v>375</v>
      </c>
      <c r="BM556" s="144" t="s">
        <v>2649</v>
      </c>
    </row>
    <row r="557" spans="2:65" s="1" customFormat="1" ht="11.25">
      <c r="B557" s="33"/>
      <c r="D557" s="146" t="s">
        <v>226</v>
      </c>
      <c r="F557" s="147" t="s">
        <v>2650</v>
      </c>
      <c r="I557" s="148"/>
      <c r="L557" s="33"/>
      <c r="M557" s="149"/>
      <c r="T557" s="54"/>
      <c r="AT557" s="18" t="s">
        <v>226</v>
      </c>
      <c r="AU557" s="18" t="s">
        <v>85</v>
      </c>
    </row>
    <row r="558" spans="2:65" s="1" customFormat="1" ht="19.5">
      <c r="B558" s="33"/>
      <c r="D558" s="146" t="s">
        <v>276</v>
      </c>
      <c r="F558" s="175" t="s">
        <v>2321</v>
      </c>
      <c r="I558" s="148"/>
      <c r="L558" s="33"/>
      <c r="M558" s="149"/>
      <c r="T558" s="54"/>
      <c r="AT558" s="18" t="s">
        <v>276</v>
      </c>
      <c r="AU558" s="18" t="s">
        <v>85</v>
      </c>
    </row>
    <row r="559" spans="2:65" s="12" customFormat="1" ht="11.25">
      <c r="B559" s="152"/>
      <c r="D559" s="146" t="s">
        <v>230</v>
      </c>
      <c r="E559" s="153" t="s">
        <v>19</v>
      </c>
      <c r="F559" s="154" t="s">
        <v>1134</v>
      </c>
      <c r="H559" s="153" t="s">
        <v>19</v>
      </c>
      <c r="I559" s="155"/>
      <c r="L559" s="152"/>
      <c r="M559" s="156"/>
      <c r="T559" s="157"/>
      <c r="AT559" s="153" t="s">
        <v>230</v>
      </c>
      <c r="AU559" s="153" t="s">
        <v>85</v>
      </c>
      <c r="AV559" s="12" t="s">
        <v>83</v>
      </c>
      <c r="AW559" s="12" t="s">
        <v>36</v>
      </c>
      <c r="AX559" s="12" t="s">
        <v>75</v>
      </c>
      <c r="AY559" s="153" t="s">
        <v>218</v>
      </c>
    </row>
    <row r="560" spans="2:65" s="12" customFormat="1" ht="11.25">
      <c r="B560" s="152"/>
      <c r="D560" s="146" t="s">
        <v>230</v>
      </c>
      <c r="E560" s="153" t="s">
        <v>19</v>
      </c>
      <c r="F560" s="154" t="s">
        <v>2366</v>
      </c>
      <c r="H560" s="153" t="s">
        <v>19</v>
      </c>
      <c r="I560" s="155"/>
      <c r="L560" s="152"/>
      <c r="M560" s="156"/>
      <c r="T560" s="157"/>
      <c r="AT560" s="153" t="s">
        <v>230</v>
      </c>
      <c r="AU560" s="153" t="s">
        <v>85</v>
      </c>
      <c r="AV560" s="12" t="s">
        <v>83</v>
      </c>
      <c r="AW560" s="12" t="s">
        <v>36</v>
      </c>
      <c r="AX560" s="12" t="s">
        <v>75</v>
      </c>
      <c r="AY560" s="153" t="s">
        <v>218</v>
      </c>
    </row>
    <row r="561" spans="2:51" s="13" customFormat="1" ht="11.25">
      <c r="B561" s="158"/>
      <c r="D561" s="146" t="s">
        <v>230</v>
      </c>
      <c r="E561" s="159" t="s">
        <v>19</v>
      </c>
      <c r="F561" s="160" t="s">
        <v>2651</v>
      </c>
      <c r="H561" s="161">
        <v>100.54</v>
      </c>
      <c r="I561" s="162"/>
      <c r="L561" s="158"/>
      <c r="M561" s="163"/>
      <c r="T561" s="164"/>
      <c r="AT561" s="159" t="s">
        <v>230</v>
      </c>
      <c r="AU561" s="159" t="s">
        <v>85</v>
      </c>
      <c r="AV561" s="13" t="s">
        <v>85</v>
      </c>
      <c r="AW561" s="13" t="s">
        <v>36</v>
      </c>
      <c r="AX561" s="13" t="s">
        <v>75</v>
      </c>
      <c r="AY561" s="159" t="s">
        <v>218</v>
      </c>
    </row>
    <row r="562" spans="2:51" s="13" customFormat="1" ht="11.25">
      <c r="B562" s="158"/>
      <c r="D562" s="146" t="s">
        <v>230</v>
      </c>
      <c r="E562" s="159" t="s">
        <v>19</v>
      </c>
      <c r="F562" s="160" t="s">
        <v>2652</v>
      </c>
      <c r="H562" s="161">
        <v>56.85</v>
      </c>
      <c r="I562" s="162"/>
      <c r="L562" s="158"/>
      <c r="M562" s="163"/>
      <c r="T562" s="164"/>
      <c r="AT562" s="159" t="s">
        <v>230</v>
      </c>
      <c r="AU562" s="159" t="s">
        <v>85</v>
      </c>
      <c r="AV562" s="13" t="s">
        <v>85</v>
      </c>
      <c r="AW562" s="13" t="s">
        <v>36</v>
      </c>
      <c r="AX562" s="13" t="s">
        <v>75</v>
      </c>
      <c r="AY562" s="159" t="s">
        <v>218</v>
      </c>
    </row>
    <row r="563" spans="2:51" s="12" customFormat="1" ht="11.25">
      <c r="B563" s="152"/>
      <c r="D563" s="146" t="s">
        <v>230</v>
      </c>
      <c r="E563" s="153" t="s">
        <v>19</v>
      </c>
      <c r="F563" s="154" t="s">
        <v>2326</v>
      </c>
      <c r="H563" s="153" t="s">
        <v>19</v>
      </c>
      <c r="I563" s="155"/>
      <c r="L563" s="152"/>
      <c r="M563" s="156"/>
      <c r="T563" s="157"/>
      <c r="AT563" s="153" t="s">
        <v>230</v>
      </c>
      <c r="AU563" s="153" t="s">
        <v>85</v>
      </c>
      <c r="AV563" s="12" t="s">
        <v>83</v>
      </c>
      <c r="AW563" s="12" t="s">
        <v>36</v>
      </c>
      <c r="AX563" s="12" t="s">
        <v>75</v>
      </c>
      <c r="AY563" s="153" t="s">
        <v>218</v>
      </c>
    </row>
    <row r="564" spans="2:51" s="13" customFormat="1" ht="11.25">
      <c r="B564" s="158"/>
      <c r="D564" s="146" t="s">
        <v>230</v>
      </c>
      <c r="E564" s="159" t="s">
        <v>19</v>
      </c>
      <c r="F564" s="160" t="s">
        <v>2653</v>
      </c>
      <c r="H564" s="161">
        <v>16.8</v>
      </c>
      <c r="I564" s="162"/>
      <c r="L564" s="158"/>
      <c r="M564" s="163"/>
      <c r="T564" s="164"/>
      <c r="AT564" s="159" t="s">
        <v>230</v>
      </c>
      <c r="AU564" s="159" t="s">
        <v>85</v>
      </c>
      <c r="AV564" s="13" t="s">
        <v>85</v>
      </c>
      <c r="AW564" s="13" t="s">
        <v>36</v>
      </c>
      <c r="AX564" s="13" t="s">
        <v>75</v>
      </c>
      <c r="AY564" s="159" t="s">
        <v>218</v>
      </c>
    </row>
    <row r="565" spans="2:51" s="14" customFormat="1" ht="11.25">
      <c r="B565" s="165"/>
      <c r="D565" s="146" t="s">
        <v>230</v>
      </c>
      <c r="E565" s="166" t="s">
        <v>19</v>
      </c>
      <c r="F565" s="167" t="s">
        <v>235</v>
      </c>
      <c r="H565" s="168">
        <v>174.19</v>
      </c>
      <c r="I565" s="169"/>
      <c r="L565" s="165"/>
      <c r="M565" s="176"/>
      <c r="N565" s="177"/>
      <c r="O565" s="177"/>
      <c r="P565" s="177"/>
      <c r="Q565" s="177"/>
      <c r="R565" s="177"/>
      <c r="S565" s="177"/>
      <c r="T565" s="178"/>
      <c r="AT565" s="166" t="s">
        <v>230</v>
      </c>
      <c r="AU565" s="166" t="s">
        <v>85</v>
      </c>
      <c r="AV565" s="14" t="s">
        <v>224</v>
      </c>
      <c r="AW565" s="14" t="s">
        <v>36</v>
      </c>
      <c r="AX565" s="14" t="s">
        <v>83</v>
      </c>
      <c r="AY565" s="166" t="s">
        <v>218</v>
      </c>
    </row>
    <row r="566" spans="2:51" s="1" customFormat="1" ht="6.95" customHeight="1">
      <c r="B566" s="42"/>
      <c r="C566" s="43"/>
      <c r="D566" s="43"/>
      <c r="E566" s="43"/>
      <c r="F566" s="43"/>
      <c r="G566" s="43"/>
      <c r="H566" s="43"/>
      <c r="I566" s="43"/>
      <c r="J566" s="43"/>
      <c r="K566" s="43"/>
      <c r="L566" s="33"/>
    </row>
  </sheetData>
  <sheetProtection algorithmName="SHA-512" hashValue="GY6H6lwqDya5LvbA1nmSwEtsVShU+05pRS1L0IIF+m5UkfvtAW73JXCsPjbyyPZ5jC4W8vzzS/k6T2qg9eejNw==" saltValue="c6GtIXnULz+Nv1bDggX/usYGc5HtAWGAI1EP1w7R2Jb8PTsu7PPxEMfm5K8+jITCNGHrJB1IUdmuzq1ny5GCoQ==" spinCount="100000" sheet="1" objects="1" scenarios="1" formatColumns="0" formatRows="0" autoFilter="0"/>
  <autoFilter ref="C103:K565" xr:uid="{00000000-0009-0000-0000-000008000000}"/>
  <mergeCells count="15">
    <mergeCell ref="E90:H90"/>
    <mergeCell ref="E94:H94"/>
    <mergeCell ref="E92:H92"/>
    <mergeCell ref="E96:H96"/>
    <mergeCell ref="L2:V2"/>
    <mergeCell ref="E31:H31"/>
    <mergeCell ref="E52:H52"/>
    <mergeCell ref="E56:H56"/>
    <mergeCell ref="E54:H54"/>
    <mergeCell ref="E58:H58"/>
    <mergeCell ref="E7:H7"/>
    <mergeCell ref="E11:H11"/>
    <mergeCell ref="E9:H9"/>
    <mergeCell ref="E13:H13"/>
    <mergeCell ref="E22:H22"/>
  </mergeCells>
  <hyperlinks>
    <hyperlink ref="F137" r:id="rId1" xr:uid="{00000000-0004-0000-0800-000000000000}"/>
    <hyperlink ref="F153" r:id="rId2" xr:uid="{00000000-0004-0000-0800-000001000000}"/>
    <hyperlink ref="F170" r:id="rId3" xr:uid="{00000000-0004-0000-0800-000002000000}"/>
    <hyperlink ref="F196" r:id="rId4" xr:uid="{00000000-0004-0000-0800-000003000000}"/>
    <hyperlink ref="F203" r:id="rId5" xr:uid="{00000000-0004-0000-0800-000004000000}"/>
    <hyperlink ref="F212" r:id="rId6" xr:uid="{00000000-0004-0000-0800-000005000000}"/>
    <hyperlink ref="F221" r:id="rId7" xr:uid="{00000000-0004-0000-0800-000006000000}"/>
    <hyperlink ref="F229" r:id="rId8" xr:uid="{00000000-0004-0000-0800-000007000000}"/>
    <hyperlink ref="F239" r:id="rId9" xr:uid="{00000000-0004-0000-0800-000008000000}"/>
    <hyperlink ref="F249" r:id="rId10" xr:uid="{00000000-0004-0000-0800-000009000000}"/>
    <hyperlink ref="F256" r:id="rId11" xr:uid="{00000000-0004-0000-0800-00000A000000}"/>
    <hyperlink ref="F297" r:id="rId12" xr:uid="{00000000-0004-0000-0800-00000B000000}"/>
    <hyperlink ref="F313" r:id="rId13" xr:uid="{00000000-0004-0000-0800-00000C000000}"/>
    <hyperlink ref="F346" r:id="rId14" xr:uid="{00000000-0004-0000-0800-00000D000000}"/>
    <hyperlink ref="F350" r:id="rId15" xr:uid="{00000000-0004-0000-0800-00000E000000}"/>
    <hyperlink ref="F365" r:id="rId16" xr:uid="{00000000-0004-0000-0800-00000F000000}"/>
    <hyperlink ref="F378" r:id="rId17" xr:uid="{00000000-0004-0000-0800-000010000000}"/>
    <hyperlink ref="F382" r:id="rId18" xr:uid="{00000000-0004-0000-0800-000011000000}"/>
    <hyperlink ref="F391" r:id="rId19" xr:uid="{00000000-0004-0000-0800-000012000000}"/>
    <hyperlink ref="F396" r:id="rId20" xr:uid="{00000000-0004-0000-0800-000013000000}"/>
    <hyperlink ref="F401" r:id="rId21" xr:uid="{00000000-0004-0000-0800-000014000000}"/>
    <hyperlink ref="F405" r:id="rId22" xr:uid="{00000000-0004-0000-0800-000015000000}"/>
    <hyperlink ref="F432" r:id="rId23" xr:uid="{00000000-0004-0000-0800-000016000000}"/>
    <hyperlink ref="F439" r:id="rId24" xr:uid="{00000000-0004-0000-0800-000017000000}"/>
    <hyperlink ref="F446" r:id="rId25" xr:uid="{00000000-0004-0000-0800-000018000000}"/>
    <hyperlink ref="F461" r:id="rId26" xr:uid="{00000000-0004-0000-0800-000019000000}"/>
    <hyperlink ref="F487" r:id="rId27" xr:uid="{00000000-0004-0000-0800-00001A000000}"/>
    <hyperlink ref="F512" r:id="rId28" xr:uid="{00000000-0004-0000-0800-00001B000000}"/>
    <hyperlink ref="F516" r:id="rId29" xr:uid="{00000000-0004-0000-0800-00001C000000}"/>
    <hyperlink ref="F530" r:id="rId30" xr:uid="{00000000-0004-0000-0800-00001D000000}"/>
    <hyperlink ref="F544" r:id="rId31" xr:uid="{00000000-0004-0000-0800-00001E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32"/>
  <headerFooter>
    <oddFooter>&amp;CStrana &amp;P z &amp;N</oddFooter>
  </headerFooter>
  <drawing r:id="rId3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41</vt:i4>
      </vt:variant>
    </vt:vector>
  </HeadingPairs>
  <TitlesOfParts>
    <vt:vector size="62" baseType="lpstr">
      <vt:lpstr>Rekapitulace stavby</vt:lpstr>
      <vt:lpstr>A. - Zemní práce a bourán...</vt:lpstr>
      <vt:lpstr>B. - Zakládání jímkování ...</vt:lpstr>
      <vt:lpstr>PS 21 - MVE – Technologic...</vt:lpstr>
      <vt:lpstr>PS 22 - MVE – technologic...</vt:lpstr>
      <vt:lpstr>PS 25 - Objekt Stará Pila...</vt:lpstr>
      <vt:lpstr>SO 01 - Vtokový objekt</vt:lpstr>
      <vt:lpstr>SO 02.1 - Strojovna MVE –...</vt:lpstr>
      <vt:lpstr>SO 02.2 - Strojovna MVE –...</vt:lpstr>
      <vt:lpstr>SO 02.3 - Strojovna MVE –...</vt:lpstr>
      <vt:lpstr>SO 03 - Výtokový objekt</vt:lpstr>
      <vt:lpstr>SO 04 - Opěrná PB zeď v n...</vt:lpstr>
      <vt:lpstr>SO 05 - Komunikace a zpev...</vt:lpstr>
      <vt:lpstr>SO 06 - Vyvedení výkonu z...</vt:lpstr>
      <vt:lpstr>SO 07 - Venkovní kabelové...</vt:lpstr>
      <vt:lpstr>SO 08 - Objekt Stará Pila...</vt:lpstr>
      <vt:lpstr>SO 10 - Prohrábky koryta ...</vt:lpstr>
      <vt:lpstr>SO 11 - Venkovní úpravy a...</vt:lpstr>
      <vt:lpstr>VON - Vedlejší a ostatní ...</vt:lpstr>
      <vt:lpstr>Seznam figur</vt:lpstr>
      <vt:lpstr>Pokyny pro vyplnění</vt:lpstr>
      <vt:lpstr>'A. - Zemní práce a bourán...'!Názvy_tisku</vt:lpstr>
      <vt:lpstr>'B. - Zakládání jímkování ...'!Názvy_tisku</vt:lpstr>
      <vt:lpstr>'PS 21 - MVE – Technologic...'!Názvy_tisku</vt:lpstr>
      <vt:lpstr>'PS 22 - MVE – technologic...'!Názvy_tisku</vt:lpstr>
      <vt:lpstr>'PS 25 - Objekt Stará Pila...'!Názvy_tisku</vt:lpstr>
      <vt:lpstr>'Rekapitulace stavby'!Názvy_tisku</vt:lpstr>
      <vt:lpstr>'Seznam figur'!Názvy_tisku</vt:lpstr>
      <vt:lpstr>'SO 01 - Vtokový objekt'!Názvy_tisku</vt:lpstr>
      <vt:lpstr>'SO 02.1 - Strojovna MVE –...'!Názvy_tisku</vt:lpstr>
      <vt:lpstr>'SO 02.2 - Strojovna MVE –...'!Názvy_tisku</vt:lpstr>
      <vt:lpstr>'SO 02.3 - Strojovna MVE –...'!Názvy_tisku</vt:lpstr>
      <vt:lpstr>'SO 03 - Výtokový objekt'!Názvy_tisku</vt:lpstr>
      <vt:lpstr>'SO 04 - Opěrná PB zeď v n...'!Názvy_tisku</vt:lpstr>
      <vt:lpstr>'SO 05 - Komunikace a zpev...'!Názvy_tisku</vt:lpstr>
      <vt:lpstr>'SO 06 - Vyvedení výkonu z...'!Názvy_tisku</vt:lpstr>
      <vt:lpstr>'SO 07 - Venkovní kabelové...'!Názvy_tisku</vt:lpstr>
      <vt:lpstr>'SO 08 - Objekt Stará Pila...'!Názvy_tisku</vt:lpstr>
      <vt:lpstr>'SO 10 - Prohrábky koryta ...'!Názvy_tisku</vt:lpstr>
      <vt:lpstr>'SO 11 - Venkovní úpravy a...'!Názvy_tisku</vt:lpstr>
      <vt:lpstr>'VON - Vedlejší a ostatní ...'!Názvy_tisku</vt:lpstr>
      <vt:lpstr>'A. - Zemní práce a bourán...'!Oblast_tisku</vt:lpstr>
      <vt:lpstr>'B. - Zakládání jímkování ...'!Oblast_tisku</vt:lpstr>
      <vt:lpstr>'Pokyny pro vyplnění'!Oblast_tisku</vt:lpstr>
      <vt:lpstr>'PS 21 - MVE – Technologic...'!Oblast_tisku</vt:lpstr>
      <vt:lpstr>'PS 22 - MVE – technologic...'!Oblast_tisku</vt:lpstr>
      <vt:lpstr>'PS 25 - Objekt Stará Pila...'!Oblast_tisku</vt:lpstr>
      <vt:lpstr>'Rekapitulace stavby'!Oblast_tisku</vt:lpstr>
      <vt:lpstr>'Seznam figur'!Oblast_tisku</vt:lpstr>
      <vt:lpstr>'SO 01 - Vtokový objekt'!Oblast_tisku</vt:lpstr>
      <vt:lpstr>'SO 02.1 - Strojovna MVE –...'!Oblast_tisku</vt:lpstr>
      <vt:lpstr>'SO 02.2 - Strojovna MVE –...'!Oblast_tisku</vt:lpstr>
      <vt:lpstr>'SO 02.3 - Strojovna MVE –...'!Oblast_tisku</vt:lpstr>
      <vt:lpstr>'SO 03 - Výtokový objekt'!Oblast_tisku</vt:lpstr>
      <vt:lpstr>'SO 04 - Opěrná PB zeď v n...'!Oblast_tisku</vt:lpstr>
      <vt:lpstr>'SO 05 - Komunikace a zpev...'!Oblast_tisku</vt:lpstr>
      <vt:lpstr>'SO 06 - Vyvedení výkonu z...'!Oblast_tisku</vt:lpstr>
      <vt:lpstr>'SO 07 - Venkovní kabelové...'!Oblast_tisku</vt:lpstr>
      <vt:lpstr>'SO 08 - Objekt Stará Pila...'!Oblast_tisku</vt:lpstr>
      <vt:lpstr>'SO 10 - Prohrábky koryta ...'!Oblast_tisku</vt:lpstr>
      <vt:lpstr>'SO 11 - Venkovní úpravy a...'!Oblast_tisku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Patkova, Aneta</cp:lastModifiedBy>
  <cp:lastPrinted>2024-06-18T09:31:45Z</cp:lastPrinted>
  <dcterms:created xsi:type="dcterms:W3CDTF">2024-06-18T09:23:25Z</dcterms:created>
  <dcterms:modified xsi:type="dcterms:W3CDTF">2024-06-18T09:31:53Z</dcterms:modified>
</cp:coreProperties>
</file>